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05" windowWidth="20115" windowHeight="6930" tabRatio="849" activeTab="2"/>
  </bookViews>
  <sheets>
    <sheet name="Model" sheetId="10" r:id="rId1"/>
    <sheet name="Utilization" sheetId="12" r:id="rId2"/>
    <sheet name="Demand" sheetId="15" r:id="rId3"/>
    <sheet name="Population Data" sheetId="7" r:id="rId4"/>
    <sheet name="Income Growth" sheetId="8" r:id="rId5"/>
    <sheet name="Market Outlook" sheetId="4" r:id="rId6"/>
    <sheet name="Sources" sheetId="16" r:id="rId7"/>
  </sheets>
  <definedNames>
    <definedName name="solver_adj" localSheetId="0" hidden="1">Model!$L$29:$L$38,Model!$L$53:$L$62</definedName>
    <definedName name="solver_cvg" localSheetId="0" hidden="1">0.0001</definedName>
    <definedName name="solver_drv" localSheetId="0" hidden="1">1</definedName>
    <definedName name="solver_eng" localSheetId="0" hidden="1">3</definedName>
    <definedName name="solver_est" localSheetId="0" hidden="1">1</definedName>
    <definedName name="solver_itr" localSheetId="0" hidden="1">2147483647</definedName>
    <definedName name="solver_lhs1" localSheetId="0" hidden="1">Model!$L$29:$L$38</definedName>
    <definedName name="solver_lhs2" localSheetId="0" hidden="1">Model!$L$29:$L$38</definedName>
    <definedName name="solver_lhs3" localSheetId="0" hidden="1">Model!$L$53:$L$62</definedName>
    <definedName name="solver_lhs4" localSheetId="0" hidden="1">Model!$L$53:$L$62</definedName>
    <definedName name="solver_lhs5" localSheetId="0" hidden="1">Model!$D$45:$D$62</definedName>
    <definedName name="solver_lhs6" localSheetId="0" hidden="1">Model!$D$45:$D$62</definedName>
    <definedName name="solver_lhs7" localSheetId="0" hidden="1">Model!$D$45:$D$62</definedName>
    <definedName name="solver_lhs8" localSheetId="0" hidden="1">Model!$D$45:$D$62</definedName>
    <definedName name="solver_mip" localSheetId="0" hidden="1">2147483647</definedName>
    <definedName name="solver_mni" localSheetId="0" hidden="1">45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4</definedName>
    <definedName name="solver_nwt" localSheetId="0" hidden="1">1</definedName>
    <definedName name="solver_opt" localSheetId="0" hidden="1">Model!$L$204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4</definedName>
    <definedName name="solver_rel3" localSheetId="0" hidden="1">1</definedName>
    <definedName name="solver_rel4" localSheetId="0" hidden="1">4</definedName>
    <definedName name="solver_rel5" localSheetId="0" hidden="1">4</definedName>
    <definedName name="solver_rel6" localSheetId="0" hidden="1">4</definedName>
    <definedName name="solver_rel7" localSheetId="0" hidden="1">4</definedName>
    <definedName name="solver_rel8" localSheetId="0" hidden="1">4</definedName>
    <definedName name="solver_rhs1" localSheetId="0" hidden="1">8</definedName>
    <definedName name="solver_rhs2" localSheetId="0" hidden="1">integer</definedName>
    <definedName name="solver_rhs3" localSheetId="0" hidden="1">100</definedName>
    <definedName name="solver_rhs4" localSheetId="0" hidden="1">integer</definedName>
    <definedName name="solver_rhs5" localSheetId="0" hidden="1">integer</definedName>
    <definedName name="solver_rhs6" localSheetId="0" hidden="1">integer</definedName>
    <definedName name="solver_rhs7" localSheetId="0" hidden="1">integer</definedName>
    <definedName name="solver_rhs8" localSheetId="0" hidden="1">integer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200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V133" i="10" l="1"/>
  <c r="V156" i="10" s="1"/>
  <c r="V132" i="10"/>
  <c r="V155" i="10" s="1"/>
  <c r="U132" i="10"/>
  <c r="U155" i="10" s="1"/>
  <c r="V131" i="10"/>
  <c r="V154" i="10" s="1"/>
  <c r="U131" i="10"/>
  <c r="U154" i="10" s="1"/>
  <c r="T131" i="10"/>
  <c r="T154" i="10" s="1"/>
  <c r="V130" i="10"/>
  <c r="V153" i="10" s="1"/>
  <c r="U130" i="10"/>
  <c r="U153" i="10" s="1"/>
  <c r="T130" i="10"/>
  <c r="T153" i="10" s="1"/>
  <c r="S130" i="10"/>
  <c r="S153" i="10" s="1"/>
  <c r="V129" i="10"/>
  <c r="V152" i="10" s="1"/>
  <c r="U129" i="10"/>
  <c r="U152" i="10" s="1"/>
  <c r="T129" i="10"/>
  <c r="T152" i="10" s="1"/>
  <c r="S129" i="10"/>
  <c r="S152" i="10" s="1"/>
  <c r="R129" i="10"/>
  <c r="R152" i="10" s="1"/>
  <c r="V128" i="10"/>
  <c r="V151" i="10" s="1"/>
  <c r="U128" i="10"/>
  <c r="U151" i="10" s="1"/>
  <c r="T128" i="10"/>
  <c r="T151" i="10" s="1"/>
  <c r="S128" i="10"/>
  <c r="S151" i="10" s="1"/>
  <c r="R128" i="10"/>
  <c r="R151" i="10" s="1"/>
  <c r="Q128" i="10"/>
  <c r="Q151" i="10" s="1"/>
  <c r="V127" i="10"/>
  <c r="V150" i="10" s="1"/>
  <c r="U127" i="10"/>
  <c r="U150" i="10" s="1"/>
  <c r="T127" i="10"/>
  <c r="T150" i="10" s="1"/>
  <c r="S127" i="10"/>
  <c r="S150" i="10" s="1"/>
  <c r="R127" i="10"/>
  <c r="R150" i="10" s="1"/>
  <c r="Q127" i="10"/>
  <c r="Q150" i="10" s="1"/>
  <c r="P127" i="10"/>
  <c r="P150" i="10" s="1"/>
  <c r="V126" i="10"/>
  <c r="V149" i="10" s="1"/>
  <c r="U126" i="10"/>
  <c r="U149" i="10" s="1"/>
  <c r="T126" i="10"/>
  <c r="T149" i="10" s="1"/>
  <c r="S126" i="10"/>
  <c r="S149" i="10" s="1"/>
  <c r="R126" i="10"/>
  <c r="R149" i="10" s="1"/>
  <c r="Q126" i="10"/>
  <c r="Q149" i="10" s="1"/>
  <c r="P126" i="10"/>
  <c r="P149" i="10" s="1"/>
  <c r="O126" i="10"/>
  <c r="O149" i="10" s="1"/>
  <c r="V125" i="10"/>
  <c r="V148" i="10" s="1"/>
  <c r="U125" i="10"/>
  <c r="U148" i="10" s="1"/>
  <c r="T125" i="10"/>
  <c r="T148" i="10" s="1"/>
  <c r="S125" i="10"/>
  <c r="S148" i="10" s="1"/>
  <c r="R125" i="10"/>
  <c r="R148" i="10" s="1"/>
  <c r="Q125" i="10"/>
  <c r="Q148" i="10" s="1"/>
  <c r="P125" i="10"/>
  <c r="P148" i="10" s="1"/>
  <c r="O125" i="10"/>
  <c r="O148" i="10" s="1"/>
  <c r="N125" i="10"/>
  <c r="N148" i="10" s="1"/>
  <c r="V124" i="10"/>
  <c r="V147" i="10" s="1"/>
  <c r="U124" i="10"/>
  <c r="U147" i="10" s="1"/>
  <c r="T124" i="10"/>
  <c r="T147" i="10" s="1"/>
  <c r="S124" i="10"/>
  <c r="S147" i="10" s="1"/>
  <c r="R124" i="10"/>
  <c r="R147" i="10" s="1"/>
  <c r="Q124" i="10"/>
  <c r="Q147" i="10" s="1"/>
  <c r="P124" i="10"/>
  <c r="P147" i="10" s="1"/>
  <c r="O124" i="10"/>
  <c r="O147" i="10" s="1"/>
  <c r="N124" i="10"/>
  <c r="N147" i="10" s="1"/>
  <c r="M124" i="10"/>
  <c r="M147" i="10" s="1"/>
  <c r="V123" i="10"/>
  <c r="V146" i="10" s="1"/>
  <c r="U123" i="10"/>
  <c r="U146" i="10" s="1"/>
  <c r="T123" i="10"/>
  <c r="T146" i="10" s="1"/>
  <c r="S123" i="10"/>
  <c r="S146" i="10" s="1"/>
  <c r="R123" i="10"/>
  <c r="R146" i="10" s="1"/>
  <c r="Q123" i="10"/>
  <c r="Q146" i="10" s="1"/>
  <c r="P123" i="10"/>
  <c r="P146" i="10" s="1"/>
  <c r="O123" i="10"/>
  <c r="O146" i="10" s="1"/>
  <c r="N123" i="10"/>
  <c r="N146" i="10" s="1"/>
  <c r="M123" i="10"/>
  <c r="M146" i="10" s="1"/>
  <c r="L123" i="10"/>
  <c r="L146" i="10" s="1"/>
  <c r="V122" i="10"/>
  <c r="V145" i="10" s="1"/>
  <c r="U122" i="10"/>
  <c r="U145" i="10" s="1"/>
  <c r="T122" i="10"/>
  <c r="T145" i="10" s="1"/>
  <c r="S122" i="10"/>
  <c r="S145" i="10" s="1"/>
  <c r="R122" i="10"/>
  <c r="R145" i="10" s="1"/>
  <c r="Q122" i="10"/>
  <c r="Q145" i="10" s="1"/>
  <c r="P122" i="10"/>
  <c r="P145" i="10" s="1"/>
  <c r="O122" i="10"/>
  <c r="O145" i="10" s="1"/>
  <c r="N122" i="10"/>
  <c r="N145" i="10" s="1"/>
  <c r="M122" i="10"/>
  <c r="M145" i="10" s="1"/>
  <c r="L122" i="10"/>
  <c r="L145" i="10" s="1"/>
  <c r="K122" i="10"/>
  <c r="K145" i="10" s="1"/>
  <c r="V121" i="10"/>
  <c r="V144" i="10" s="1"/>
  <c r="U121" i="10"/>
  <c r="U144" i="10" s="1"/>
  <c r="T121" i="10"/>
  <c r="T144" i="10" s="1"/>
  <c r="S121" i="10"/>
  <c r="S144" i="10" s="1"/>
  <c r="R121" i="10"/>
  <c r="R144" i="10" s="1"/>
  <c r="Q121" i="10"/>
  <c r="Q144" i="10" s="1"/>
  <c r="P121" i="10"/>
  <c r="P144" i="10" s="1"/>
  <c r="O121" i="10"/>
  <c r="O144" i="10" s="1"/>
  <c r="N121" i="10"/>
  <c r="N144" i="10" s="1"/>
  <c r="M121" i="10"/>
  <c r="M144" i="10" s="1"/>
  <c r="L121" i="10"/>
  <c r="L144" i="10" s="1"/>
  <c r="K121" i="10"/>
  <c r="K144" i="10" s="1"/>
  <c r="J121" i="10"/>
  <c r="J144" i="10" s="1"/>
  <c r="V120" i="10"/>
  <c r="V143" i="10" s="1"/>
  <c r="U120" i="10"/>
  <c r="U143" i="10" s="1"/>
  <c r="T120" i="10"/>
  <c r="T143" i="10" s="1"/>
  <c r="S120" i="10"/>
  <c r="S143" i="10" s="1"/>
  <c r="R120" i="10"/>
  <c r="R143" i="10" s="1"/>
  <c r="Q120" i="10"/>
  <c r="Q143" i="10" s="1"/>
  <c r="P120" i="10"/>
  <c r="P143" i="10" s="1"/>
  <c r="O120" i="10"/>
  <c r="O143" i="10" s="1"/>
  <c r="N120" i="10"/>
  <c r="N143" i="10" s="1"/>
  <c r="M120" i="10"/>
  <c r="M143" i="10" s="1"/>
  <c r="L120" i="10"/>
  <c r="L143" i="10" s="1"/>
  <c r="K120" i="10"/>
  <c r="K143" i="10" s="1"/>
  <c r="J120" i="10"/>
  <c r="J143" i="10" s="1"/>
  <c r="I120" i="10"/>
  <c r="I143" i="10" s="1"/>
  <c r="V119" i="10"/>
  <c r="V142" i="10" s="1"/>
  <c r="U119" i="10"/>
  <c r="U142" i="10" s="1"/>
  <c r="T119" i="10"/>
  <c r="T142" i="10" s="1"/>
  <c r="S119" i="10"/>
  <c r="S142" i="10" s="1"/>
  <c r="R119" i="10"/>
  <c r="R142" i="10" s="1"/>
  <c r="Q119" i="10"/>
  <c r="Q142" i="10" s="1"/>
  <c r="P119" i="10"/>
  <c r="P142" i="10" s="1"/>
  <c r="O119" i="10"/>
  <c r="O142" i="10" s="1"/>
  <c r="N119" i="10"/>
  <c r="N142" i="10" s="1"/>
  <c r="M119" i="10"/>
  <c r="M142" i="10" s="1"/>
  <c r="L119" i="10"/>
  <c r="L142" i="10" s="1"/>
  <c r="K119" i="10"/>
  <c r="K142" i="10" s="1"/>
  <c r="J119" i="10"/>
  <c r="J142" i="10" s="1"/>
  <c r="I119" i="10"/>
  <c r="I142" i="10" s="1"/>
  <c r="H119" i="10"/>
  <c r="H142" i="10" s="1"/>
  <c r="V118" i="10"/>
  <c r="V141" i="10" s="1"/>
  <c r="U118" i="10"/>
  <c r="U141" i="10" s="1"/>
  <c r="T118" i="10"/>
  <c r="T141" i="10" s="1"/>
  <c r="S118" i="10"/>
  <c r="S141" i="10" s="1"/>
  <c r="R118" i="10"/>
  <c r="R141" i="10" s="1"/>
  <c r="Q118" i="10"/>
  <c r="Q141" i="10" s="1"/>
  <c r="P118" i="10"/>
  <c r="P141" i="10" s="1"/>
  <c r="O118" i="10"/>
  <c r="O141" i="10" s="1"/>
  <c r="N118" i="10"/>
  <c r="N141" i="10" s="1"/>
  <c r="M118" i="10"/>
  <c r="M141" i="10" s="1"/>
  <c r="L118" i="10"/>
  <c r="L141" i="10" s="1"/>
  <c r="K118" i="10"/>
  <c r="K141" i="10" s="1"/>
  <c r="J118" i="10"/>
  <c r="J141" i="10" s="1"/>
  <c r="I118" i="10"/>
  <c r="I141" i="10" s="1"/>
  <c r="H118" i="10"/>
  <c r="H141" i="10" s="1"/>
  <c r="G118" i="10"/>
  <c r="G141" i="10" s="1"/>
  <c r="V117" i="10"/>
  <c r="V140" i="10" s="1"/>
  <c r="U117" i="10"/>
  <c r="U140" i="10" s="1"/>
  <c r="T117" i="10"/>
  <c r="T140" i="10" s="1"/>
  <c r="S117" i="10"/>
  <c r="S140" i="10" s="1"/>
  <c r="R117" i="10"/>
  <c r="R140" i="10" s="1"/>
  <c r="Q117" i="10"/>
  <c r="Q140" i="10" s="1"/>
  <c r="P117" i="10"/>
  <c r="P140" i="10" s="1"/>
  <c r="O117" i="10"/>
  <c r="O140" i="10" s="1"/>
  <c r="N117" i="10"/>
  <c r="N140" i="10" s="1"/>
  <c r="M117" i="10"/>
  <c r="M140" i="10" s="1"/>
  <c r="L117" i="10"/>
  <c r="L140" i="10" s="1"/>
  <c r="K117" i="10"/>
  <c r="K140" i="10" s="1"/>
  <c r="J117" i="10"/>
  <c r="J140" i="10" s="1"/>
  <c r="I117" i="10"/>
  <c r="I140" i="10" s="1"/>
  <c r="H117" i="10"/>
  <c r="H140" i="10" s="1"/>
  <c r="G117" i="10"/>
  <c r="G140" i="10" s="1"/>
  <c r="F117" i="10"/>
  <c r="F140" i="10" s="1"/>
  <c r="V116" i="10"/>
  <c r="V139" i="10" s="1"/>
  <c r="U116" i="10"/>
  <c r="U139" i="10" s="1"/>
  <c r="T116" i="10"/>
  <c r="T139" i="10" s="1"/>
  <c r="S116" i="10"/>
  <c r="S139" i="10" s="1"/>
  <c r="R116" i="10"/>
  <c r="R139" i="10" s="1"/>
  <c r="Q116" i="10"/>
  <c r="Q139" i="10" s="1"/>
  <c r="P116" i="10"/>
  <c r="P139" i="10" s="1"/>
  <c r="O116" i="10"/>
  <c r="O139" i="10" s="1"/>
  <c r="N116" i="10"/>
  <c r="N139" i="10" s="1"/>
  <c r="M116" i="10"/>
  <c r="M139" i="10" s="1"/>
  <c r="L116" i="10"/>
  <c r="L139" i="10" s="1"/>
  <c r="K116" i="10"/>
  <c r="K139" i="10" s="1"/>
  <c r="J116" i="10"/>
  <c r="J139" i="10" s="1"/>
  <c r="I116" i="10"/>
  <c r="I139" i="10" s="1"/>
  <c r="H116" i="10"/>
  <c r="H139" i="10" s="1"/>
  <c r="G116" i="10"/>
  <c r="G139" i="10" s="1"/>
  <c r="F116" i="10"/>
  <c r="F139" i="10" s="1"/>
  <c r="E116" i="10"/>
  <c r="E139" i="10" s="1"/>
  <c r="V115" i="10"/>
  <c r="V138" i="10" s="1"/>
  <c r="U115" i="10"/>
  <c r="U138" i="10" s="1"/>
  <c r="T115" i="10"/>
  <c r="T138" i="10" s="1"/>
  <c r="S115" i="10"/>
  <c r="S138" i="10" s="1"/>
  <c r="R115" i="10"/>
  <c r="R138" i="10" s="1"/>
  <c r="Q115" i="10"/>
  <c r="Q138" i="10" s="1"/>
  <c r="P115" i="10"/>
  <c r="P138" i="10" s="1"/>
  <c r="O115" i="10"/>
  <c r="O138" i="10" s="1"/>
  <c r="N115" i="10"/>
  <c r="N138" i="10" s="1"/>
  <c r="M115" i="10"/>
  <c r="M138" i="10" s="1"/>
  <c r="L115" i="10"/>
  <c r="L138" i="10" s="1"/>
  <c r="K115" i="10"/>
  <c r="K138" i="10" s="1"/>
  <c r="J115" i="10"/>
  <c r="J138" i="10" s="1"/>
  <c r="I115" i="10"/>
  <c r="I138" i="10" s="1"/>
  <c r="H115" i="10"/>
  <c r="H138" i="10" s="1"/>
  <c r="G115" i="10"/>
  <c r="G138" i="10" s="1"/>
  <c r="F115" i="10"/>
  <c r="F138" i="10" s="1"/>
  <c r="E115" i="10"/>
  <c r="E138" i="10" s="1"/>
  <c r="D115" i="10"/>
  <c r="D138" i="10" s="1"/>
  <c r="V114" i="10"/>
  <c r="V137" i="10" s="1"/>
  <c r="U114" i="10"/>
  <c r="U137" i="10" s="1"/>
  <c r="T114" i="10"/>
  <c r="T137" i="10" s="1"/>
  <c r="S114" i="10"/>
  <c r="S137" i="10" s="1"/>
  <c r="R114" i="10"/>
  <c r="R137" i="10" s="1"/>
  <c r="Q114" i="10"/>
  <c r="Q137" i="10" s="1"/>
  <c r="P114" i="10"/>
  <c r="P137" i="10" s="1"/>
  <c r="O114" i="10"/>
  <c r="O137" i="10" s="1"/>
  <c r="N114" i="10"/>
  <c r="N137" i="10" s="1"/>
  <c r="M114" i="10"/>
  <c r="M137" i="10" s="1"/>
  <c r="L114" i="10"/>
  <c r="L137" i="10" s="1"/>
  <c r="K114" i="10"/>
  <c r="K137" i="10" s="1"/>
  <c r="J114" i="10"/>
  <c r="J137" i="10" s="1"/>
  <c r="I114" i="10"/>
  <c r="I137" i="10" s="1"/>
  <c r="H114" i="10"/>
  <c r="H137" i="10" s="1"/>
  <c r="G114" i="10"/>
  <c r="G137" i="10" s="1"/>
  <c r="F114" i="10"/>
  <c r="F137" i="10" s="1"/>
  <c r="E114" i="10"/>
  <c r="E137" i="10" s="1"/>
  <c r="D114" i="10"/>
  <c r="D137" i="10" s="1"/>
  <c r="C114" i="10"/>
  <c r="C137" i="10" s="1"/>
  <c r="W7" i="10" l="1"/>
  <c r="V7" i="10"/>
  <c r="U7" i="10"/>
  <c r="T7" i="10"/>
  <c r="AC6" i="10"/>
  <c r="AB6" i="10"/>
  <c r="AC5" i="10"/>
  <c r="AB5" i="10"/>
  <c r="AB7" i="10" l="1"/>
  <c r="AC7" i="10"/>
  <c r="F5" i="10"/>
  <c r="H5" i="10"/>
  <c r="J5" i="10" s="1"/>
  <c r="F6" i="10"/>
  <c r="H6" i="10"/>
  <c r="J6" i="10" s="1"/>
  <c r="F7" i="10"/>
  <c r="H7" i="10"/>
  <c r="J7" i="10" s="1"/>
  <c r="F8" i="10"/>
  <c r="H8" i="10"/>
  <c r="J8" i="10" s="1"/>
  <c r="F9" i="10"/>
  <c r="H9" i="10"/>
  <c r="J9" i="10" s="1"/>
  <c r="F10" i="10"/>
  <c r="H10" i="10"/>
  <c r="J10" i="10"/>
  <c r="F12" i="10"/>
  <c r="H12" i="10"/>
  <c r="J12" i="10"/>
  <c r="F13" i="10"/>
  <c r="H13" i="10"/>
  <c r="J13" i="10" s="1"/>
  <c r="V179" i="10"/>
  <c r="V203" i="10" s="1"/>
  <c r="U179" i="10"/>
  <c r="T179" i="10"/>
  <c r="S179" i="10"/>
  <c r="R179" i="10"/>
  <c r="Q179" i="10"/>
  <c r="P179" i="10"/>
  <c r="O179" i="10"/>
  <c r="N179" i="10"/>
  <c r="M179" i="10"/>
  <c r="V178" i="10"/>
  <c r="V202" i="10" s="1"/>
  <c r="U178" i="10"/>
  <c r="U202" i="10" s="1"/>
  <c r="T178" i="10"/>
  <c r="S178" i="10"/>
  <c r="R178" i="10"/>
  <c r="Q178" i="10"/>
  <c r="P178" i="10"/>
  <c r="O178" i="10"/>
  <c r="N178" i="10"/>
  <c r="M178" i="10"/>
  <c r="V177" i="10"/>
  <c r="V201" i="10" s="1"/>
  <c r="U177" i="10"/>
  <c r="U201" i="10" s="1"/>
  <c r="T177" i="10"/>
  <c r="T201" i="10" s="1"/>
  <c r="S177" i="10"/>
  <c r="R177" i="10"/>
  <c r="Q177" i="10"/>
  <c r="P177" i="10"/>
  <c r="O177" i="10"/>
  <c r="N177" i="10"/>
  <c r="M177" i="10"/>
  <c r="V176" i="10"/>
  <c r="V200" i="10" s="1"/>
  <c r="U176" i="10"/>
  <c r="U200" i="10" s="1"/>
  <c r="T176" i="10"/>
  <c r="T200" i="10" s="1"/>
  <c r="S176" i="10"/>
  <c r="S200" i="10" s="1"/>
  <c r="R176" i="10"/>
  <c r="Q176" i="10"/>
  <c r="P176" i="10"/>
  <c r="O176" i="10"/>
  <c r="N176" i="10"/>
  <c r="M176" i="10"/>
  <c r="V175" i="10"/>
  <c r="V199" i="10" s="1"/>
  <c r="U175" i="10"/>
  <c r="U199" i="10" s="1"/>
  <c r="T175" i="10"/>
  <c r="T199" i="10" s="1"/>
  <c r="S175" i="10"/>
  <c r="S199" i="10" s="1"/>
  <c r="R175" i="10"/>
  <c r="R199" i="10" s="1"/>
  <c r="Q175" i="10"/>
  <c r="P175" i="10"/>
  <c r="O175" i="10"/>
  <c r="N175" i="10"/>
  <c r="M175" i="10"/>
  <c r="V174" i="10"/>
  <c r="V198" i="10" s="1"/>
  <c r="U174" i="10"/>
  <c r="U198" i="10" s="1"/>
  <c r="T174" i="10"/>
  <c r="T198" i="10" s="1"/>
  <c r="S174" i="10"/>
  <c r="S198" i="10" s="1"/>
  <c r="R174" i="10"/>
  <c r="R198" i="10" s="1"/>
  <c r="Q174" i="10"/>
  <c r="Q198" i="10" s="1"/>
  <c r="P174" i="10"/>
  <c r="O174" i="10"/>
  <c r="N174" i="10"/>
  <c r="M174" i="10"/>
  <c r="V173" i="10"/>
  <c r="V197" i="10" s="1"/>
  <c r="U173" i="10"/>
  <c r="U197" i="10" s="1"/>
  <c r="T173" i="10"/>
  <c r="T197" i="10" s="1"/>
  <c r="S173" i="10"/>
  <c r="S197" i="10" s="1"/>
  <c r="R173" i="10"/>
  <c r="R197" i="10" s="1"/>
  <c r="Q173" i="10"/>
  <c r="Q197" i="10" s="1"/>
  <c r="P173" i="10"/>
  <c r="P197" i="10" s="1"/>
  <c r="O173" i="10"/>
  <c r="N173" i="10"/>
  <c r="M173" i="10"/>
  <c r="V172" i="10"/>
  <c r="V196" i="10" s="1"/>
  <c r="U172" i="10"/>
  <c r="U196" i="10" s="1"/>
  <c r="T172" i="10"/>
  <c r="T196" i="10" s="1"/>
  <c r="S172" i="10"/>
  <c r="S196" i="10" s="1"/>
  <c r="R172" i="10"/>
  <c r="R196" i="10" s="1"/>
  <c r="Q172" i="10"/>
  <c r="Q196" i="10" s="1"/>
  <c r="P172" i="10"/>
  <c r="P196" i="10" s="1"/>
  <c r="O172" i="10"/>
  <c r="O196" i="10" s="1"/>
  <c r="N172" i="10"/>
  <c r="M172" i="10"/>
  <c r="V171" i="10"/>
  <c r="V195" i="10" s="1"/>
  <c r="U171" i="10"/>
  <c r="U195" i="10" s="1"/>
  <c r="T171" i="10"/>
  <c r="T195" i="10" s="1"/>
  <c r="S171" i="10"/>
  <c r="S195" i="10" s="1"/>
  <c r="R171" i="10"/>
  <c r="R195" i="10" s="1"/>
  <c r="Q171" i="10"/>
  <c r="Q195" i="10" s="1"/>
  <c r="P171" i="10"/>
  <c r="P195" i="10" s="1"/>
  <c r="O171" i="10"/>
  <c r="O195" i="10" s="1"/>
  <c r="N171" i="10"/>
  <c r="N195" i="10" s="1"/>
  <c r="M171" i="10"/>
  <c r="V170" i="10"/>
  <c r="V194" i="10" s="1"/>
  <c r="U170" i="10"/>
  <c r="U194" i="10" s="1"/>
  <c r="T170" i="10"/>
  <c r="T194" i="10" s="1"/>
  <c r="S170" i="10"/>
  <c r="S194" i="10" s="1"/>
  <c r="R170" i="10"/>
  <c r="R194" i="10" s="1"/>
  <c r="Q170" i="10"/>
  <c r="Q194" i="10" s="1"/>
  <c r="P170" i="10"/>
  <c r="P194" i="10" s="1"/>
  <c r="O170" i="10"/>
  <c r="O194" i="10" s="1"/>
  <c r="N170" i="10"/>
  <c r="N194" i="10" s="1"/>
  <c r="M170" i="10"/>
  <c r="M194" i="10" s="1"/>
  <c r="V169" i="10"/>
  <c r="V193" i="10" s="1"/>
  <c r="U169" i="10"/>
  <c r="U193" i="10" s="1"/>
  <c r="T169" i="10"/>
  <c r="T193" i="10" s="1"/>
  <c r="S169" i="10"/>
  <c r="S193" i="10" s="1"/>
  <c r="R169" i="10"/>
  <c r="R193" i="10" s="1"/>
  <c r="Q169" i="10"/>
  <c r="Q193" i="10" s="1"/>
  <c r="P169" i="10"/>
  <c r="P193" i="10" s="1"/>
  <c r="O169" i="10"/>
  <c r="O193" i="10" s="1"/>
  <c r="N169" i="10"/>
  <c r="N193" i="10" s="1"/>
  <c r="M169" i="10"/>
  <c r="M193" i="10" s="1"/>
  <c r="V168" i="10"/>
  <c r="V192" i="10" s="1"/>
  <c r="U168" i="10"/>
  <c r="U192" i="10" s="1"/>
  <c r="T168" i="10"/>
  <c r="T192" i="10" s="1"/>
  <c r="S168" i="10"/>
  <c r="S192" i="10" s="1"/>
  <c r="R168" i="10"/>
  <c r="R192" i="10" s="1"/>
  <c r="Q168" i="10"/>
  <c r="Q192" i="10" s="1"/>
  <c r="P168" i="10"/>
  <c r="P192" i="10" s="1"/>
  <c r="O168" i="10"/>
  <c r="O192" i="10" s="1"/>
  <c r="N168" i="10"/>
  <c r="N192" i="10" s="1"/>
  <c r="M168" i="10"/>
  <c r="M192" i="10" s="1"/>
  <c r="V167" i="10"/>
  <c r="V191" i="10" s="1"/>
  <c r="U167" i="10"/>
  <c r="U191" i="10" s="1"/>
  <c r="T167" i="10"/>
  <c r="T191" i="10" s="1"/>
  <c r="S167" i="10"/>
  <c r="S191" i="10" s="1"/>
  <c r="R167" i="10"/>
  <c r="R191" i="10" s="1"/>
  <c r="Q167" i="10"/>
  <c r="Q191" i="10" s="1"/>
  <c r="P167" i="10"/>
  <c r="P191" i="10" s="1"/>
  <c r="O167" i="10"/>
  <c r="O191" i="10" s="1"/>
  <c r="N167" i="10"/>
  <c r="N191" i="10" s="1"/>
  <c r="M167" i="10"/>
  <c r="M191" i="10" s="1"/>
  <c r="V166" i="10"/>
  <c r="V190" i="10" s="1"/>
  <c r="U166" i="10"/>
  <c r="U190" i="10" s="1"/>
  <c r="T166" i="10"/>
  <c r="T190" i="10" s="1"/>
  <c r="S166" i="10"/>
  <c r="S190" i="10" s="1"/>
  <c r="R166" i="10"/>
  <c r="R190" i="10" s="1"/>
  <c r="Q166" i="10"/>
  <c r="Q190" i="10" s="1"/>
  <c r="P166" i="10"/>
  <c r="P190" i="10" s="1"/>
  <c r="O166" i="10"/>
  <c r="O190" i="10" s="1"/>
  <c r="N166" i="10"/>
  <c r="N190" i="10" s="1"/>
  <c r="M166" i="10"/>
  <c r="M190" i="10" s="1"/>
  <c r="V165" i="10"/>
  <c r="V189" i="10" s="1"/>
  <c r="U165" i="10"/>
  <c r="U189" i="10" s="1"/>
  <c r="T165" i="10"/>
  <c r="T189" i="10" s="1"/>
  <c r="S165" i="10"/>
  <c r="S189" i="10" s="1"/>
  <c r="R165" i="10"/>
  <c r="R189" i="10" s="1"/>
  <c r="Q165" i="10"/>
  <c r="Q189" i="10" s="1"/>
  <c r="P165" i="10"/>
  <c r="P189" i="10" s="1"/>
  <c r="O165" i="10"/>
  <c r="O189" i="10" s="1"/>
  <c r="N165" i="10"/>
  <c r="N189" i="10" s="1"/>
  <c r="M165" i="10"/>
  <c r="M189" i="10" s="1"/>
  <c r="V164" i="10"/>
  <c r="V188" i="10" s="1"/>
  <c r="U164" i="10"/>
  <c r="U188" i="10" s="1"/>
  <c r="T164" i="10"/>
  <c r="T188" i="10" s="1"/>
  <c r="S164" i="10"/>
  <c r="S188" i="10" s="1"/>
  <c r="R164" i="10"/>
  <c r="R188" i="10" s="1"/>
  <c r="Q164" i="10"/>
  <c r="Q188" i="10" s="1"/>
  <c r="P164" i="10"/>
  <c r="P188" i="10" s="1"/>
  <c r="O164" i="10"/>
  <c r="O188" i="10" s="1"/>
  <c r="N164" i="10"/>
  <c r="N188" i="10" s="1"/>
  <c r="M164" i="10"/>
  <c r="M188" i="10" s="1"/>
  <c r="V163" i="10"/>
  <c r="V187" i="10" s="1"/>
  <c r="U163" i="10"/>
  <c r="U187" i="10" s="1"/>
  <c r="T163" i="10"/>
  <c r="T187" i="10" s="1"/>
  <c r="S163" i="10"/>
  <c r="S187" i="10" s="1"/>
  <c r="R163" i="10"/>
  <c r="R187" i="10" s="1"/>
  <c r="Q163" i="10"/>
  <c r="Q187" i="10" s="1"/>
  <c r="P163" i="10"/>
  <c r="P187" i="10" s="1"/>
  <c r="O163" i="10"/>
  <c r="O187" i="10" s="1"/>
  <c r="N163" i="10"/>
  <c r="N187" i="10" s="1"/>
  <c r="M163" i="10"/>
  <c r="M187" i="10" s="1"/>
  <c r="V162" i="10"/>
  <c r="V186" i="10" s="1"/>
  <c r="U162" i="10"/>
  <c r="U186" i="10" s="1"/>
  <c r="T162" i="10"/>
  <c r="T186" i="10" s="1"/>
  <c r="S162" i="10"/>
  <c r="S186" i="10" s="1"/>
  <c r="R162" i="10"/>
  <c r="R186" i="10" s="1"/>
  <c r="Q162" i="10"/>
  <c r="Q186" i="10" s="1"/>
  <c r="P162" i="10"/>
  <c r="P186" i="10" s="1"/>
  <c r="O162" i="10"/>
  <c r="O186" i="10" s="1"/>
  <c r="N162" i="10"/>
  <c r="N186" i="10" s="1"/>
  <c r="M162" i="10"/>
  <c r="M186" i="10" s="1"/>
  <c r="V161" i="10"/>
  <c r="V185" i="10" s="1"/>
  <c r="U161" i="10"/>
  <c r="U185" i="10" s="1"/>
  <c r="T161" i="10"/>
  <c r="T185" i="10" s="1"/>
  <c r="S161" i="10"/>
  <c r="S185" i="10" s="1"/>
  <c r="R161" i="10"/>
  <c r="R185" i="10" s="1"/>
  <c r="Q161" i="10"/>
  <c r="Q185" i="10" s="1"/>
  <c r="P161" i="10"/>
  <c r="P185" i="10" s="1"/>
  <c r="O161" i="10"/>
  <c r="O185" i="10" s="1"/>
  <c r="N161" i="10"/>
  <c r="N185" i="10" s="1"/>
  <c r="M161" i="10"/>
  <c r="M185" i="10" s="1"/>
  <c r="V160" i="10"/>
  <c r="V184" i="10" s="1"/>
  <c r="U160" i="10"/>
  <c r="U184" i="10" s="1"/>
  <c r="T160" i="10"/>
  <c r="T184" i="10" s="1"/>
  <c r="S160" i="10"/>
  <c r="S184" i="10" s="1"/>
  <c r="R160" i="10"/>
  <c r="R184" i="10" s="1"/>
  <c r="Q160" i="10"/>
  <c r="Q184" i="10" s="1"/>
  <c r="P160" i="10"/>
  <c r="P184" i="10" s="1"/>
  <c r="O160" i="10"/>
  <c r="O184" i="10" s="1"/>
  <c r="N160" i="10"/>
  <c r="N184" i="10" s="1"/>
  <c r="M160" i="10"/>
  <c r="M184" i="10" s="1"/>
  <c r="J14" i="10" l="1"/>
  <c r="L179" i="10"/>
  <c r="K179" i="10"/>
  <c r="J179" i="10"/>
  <c r="I179" i="10"/>
  <c r="H179" i="10"/>
  <c r="G179" i="10"/>
  <c r="F179" i="10"/>
  <c r="E179" i="10"/>
  <c r="D179" i="10"/>
  <c r="C179" i="10"/>
  <c r="L178" i="10"/>
  <c r="K178" i="10"/>
  <c r="J178" i="10"/>
  <c r="I178" i="10"/>
  <c r="H178" i="10"/>
  <c r="G178" i="10"/>
  <c r="F178" i="10"/>
  <c r="E178" i="10"/>
  <c r="D178" i="10"/>
  <c r="C178" i="10"/>
  <c r="L177" i="10"/>
  <c r="K177" i="10"/>
  <c r="J177" i="10"/>
  <c r="I177" i="10"/>
  <c r="H177" i="10"/>
  <c r="G177" i="10"/>
  <c r="F177" i="10"/>
  <c r="E177" i="10"/>
  <c r="D177" i="10"/>
  <c r="C177" i="10"/>
  <c r="L176" i="10"/>
  <c r="K176" i="10"/>
  <c r="J176" i="10"/>
  <c r="I176" i="10"/>
  <c r="H176" i="10"/>
  <c r="G176" i="10"/>
  <c r="F176" i="10"/>
  <c r="E176" i="10"/>
  <c r="D176" i="10"/>
  <c r="C176" i="10"/>
  <c r="L175" i="10"/>
  <c r="K175" i="10"/>
  <c r="J175" i="10"/>
  <c r="I175" i="10"/>
  <c r="H175" i="10"/>
  <c r="G175" i="10"/>
  <c r="F175" i="10"/>
  <c r="E175" i="10"/>
  <c r="D175" i="10"/>
  <c r="C175" i="10"/>
  <c r="L174" i="10"/>
  <c r="K174" i="10"/>
  <c r="J174" i="10"/>
  <c r="I174" i="10"/>
  <c r="H174" i="10"/>
  <c r="G174" i="10"/>
  <c r="F174" i="10"/>
  <c r="E174" i="10"/>
  <c r="D174" i="10"/>
  <c r="C174" i="10"/>
  <c r="L173" i="10"/>
  <c r="K173" i="10"/>
  <c r="J173" i="10"/>
  <c r="I173" i="10"/>
  <c r="H173" i="10"/>
  <c r="G173" i="10"/>
  <c r="F173" i="10"/>
  <c r="E173" i="10"/>
  <c r="D173" i="10"/>
  <c r="C173" i="10"/>
  <c r="L172" i="10"/>
  <c r="K172" i="10"/>
  <c r="J172" i="10"/>
  <c r="I172" i="10"/>
  <c r="H172" i="10"/>
  <c r="G172" i="10"/>
  <c r="F172" i="10"/>
  <c r="E172" i="10"/>
  <c r="D172" i="10"/>
  <c r="C172" i="10"/>
  <c r="L171" i="10"/>
  <c r="K171" i="10"/>
  <c r="J171" i="10"/>
  <c r="I171" i="10"/>
  <c r="H171" i="10"/>
  <c r="G171" i="10"/>
  <c r="F171" i="10"/>
  <c r="E171" i="10"/>
  <c r="D171" i="10"/>
  <c r="C171" i="10"/>
  <c r="L170" i="10"/>
  <c r="K170" i="10"/>
  <c r="J170" i="10"/>
  <c r="I170" i="10"/>
  <c r="H170" i="10"/>
  <c r="G170" i="10"/>
  <c r="F170" i="10"/>
  <c r="E170" i="10"/>
  <c r="D170" i="10"/>
  <c r="C170" i="10"/>
  <c r="L169" i="10"/>
  <c r="L193" i="10" s="1"/>
  <c r="K169" i="10"/>
  <c r="J169" i="10"/>
  <c r="I169" i="10"/>
  <c r="H169" i="10"/>
  <c r="G169" i="10"/>
  <c r="F169" i="10"/>
  <c r="E169" i="10"/>
  <c r="D169" i="10"/>
  <c r="C169" i="10"/>
  <c r="L168" i="10"/>
  <c r="L192" i="10" s="1"/>
  <c r="K168" i="10"/>
  <c r="K192" i="10" s="1"/>
  <c r="J168" i="10"/>
  <c r="I168" i="10"/>
  <c r="H168" i="10"/>
  <c r="G168" i="10"/>
  <c r="F168" i="10"/>
  <c r="E168" i="10"/>
  <c r="D168" i="10"/>
  <c r="C168" i="10"/>
  <c r="L167" i="10"/>
  <c r="L191" i="10" s="1"/>
  <c r="K167" i="10"/>
  <c r="K191" i="10" s="1"/>
  <c r="J167" i="10"/>
  <c r="J191" i="10" s="1"/>
  <c r="I167" i="10"/>
  <c r="H167" i="10"/>
  <c r="G167" i="10"/>
  <c r="F167" i="10"/>
  <c r="E167" i="10"/>
  <c r="D167" i="10"/>
  <c r="C167" i="10"/>
  <c r="L166" i="10"/>
  <c r="L190" i="10" s="1"/>
  <c r="K166" i="10"/>
  <c r="K190" i="10" s="1"/>
  <c r="J166" i="10"/>
  <c r="J190" i="10" s="1"/>
  <c r="I166" i="10"/>
  <c r="I190" i="10" s="1"/>
  <c r="H166" i="10"/>
  <c r="G166" i="10"/>
  <c r="F166" i="10"/>
  <c r="E166" i="10"/>
  <c r="D166" i="10"/>
  <c r="C166" i="10"/>
  <c r="L165" i="10"/>
  <c r="L189" i="10" s="1"/>
  <c r="K165" i="10"/>
  <c r="K189" i="10" s="1"/>
  <c r="J165" i="10"/>
  <c r="J189" i="10" s="1"/>
  <c r="I165" i="10"/>
  <c r="I189" i="10" s="1"/>
  <c r="H165" i="10"/>
  <c r="H189" i="10" s="1"/>
  <c r="G165" i="10"/>
  <c r="F165" i="10"/>
  <c r="E165" i="10"/>
  <c r="D165" i="10"/>
  <c r="C165" i="10"/>
  <c r="L164" i="10"/>
  <c r="L188" i="10" s="1"/>
  <c r="K164" i="10"/>
  <c r="K188" i="10" s="1"/>
  <c r="J164" i="10"/>
  <c r="J188" i="10" s="1"/>
  <c r="I164" i="10"/>
  <c r="I188" i="10" s="1"/>
  <c r="H164" i="10"/>
  <c r="H188" i="10" s="1"/>
  <c r="G164" i="10"/>
  <c r="G188" i="10" s="1"/>
  <c r="F164" i="10"/>
  <c r="E164" i="10"/>
  <c r="D164" i="10"/>
  <c r="C164" i="10"/>
  <c r="L163" i="10"/>
  <c r="L187" i="10" s="1"/>
  <c r="K163" i="10"/>
  <c r="K187" i="10" s="1"/>
  <c r="J163" i="10"/>
  <c r="J187" i="10" s="1"/>
  <c r="I163" i="10"/>
  <c r="I187" i="10" s="1"/>
  <c r="H163" i="10"/>
  <c r="H187" i="10" s="1"/>
  <c r="G163" i="10"/>
  <c r="G187" i="10" s="1"/>
  <c r="F163" i="10"/>
  <c r="F187" i="10" s="1"/>
  <c r="E163" i="10"/>
  <c r="D163" i="10"/>
  <c r="C163" i="10"/>
  <c r="L162" i="10"/>
  <c r="L186" i="10" s="1"/>
  <c r="K162" i="10"/>
  <c r="K186" i="10" s="1"/>
  <c r="J162" i="10"/>
  <c r="J186" i="10" s="1"/>
  <c r="I162" i="10"/>
  <c r="I186" i="10" s="1"/>
  <c r="H162" i="10"/>
  <c r="H186" i="10" s="1"/>
  <c r="G162" i="10"/>
  <c r="G186" i="10" s="1"/>
  <c r="F162" i="10"/>
  <c r="F186" i="10" s="1"/>
  <c r="E162" i="10"/>
  <c r="E186" i="10" s="1"/>
  <c r="D162" i="10"/>
  <c r="C162" i="10"/>
  <c r="L161" i="10"/>
  <c r="L185" i="10" s="1"/>
  <c r="K161" i="10"/>
  <c r="K185" i="10" s="1"/>
  <c r="J161" i="10"/>
  <c r="J185" i="10" s="1"/>
  <c r="I161" i="10"/>
  <c r="I185" i="10" s="1"/>
  <c r="H161" i="10"/>
  <c r="H185" i="10" s="1"/>
  <c r="G161" i="10"/>
  <c r="G185" i="10" s="1"/>
  <c r="F161" i="10"/>
  <c r="F185" i="10" s="1"/>
  <c r="E161" i="10"/>
  <c r="E185" i="10" s="1"/>
  <c r="D161" i="10"/>
  <c r="D185" i="10" s="1"/>
  <c r="L160" i="10"/>
  <c r="L184" i="10" s="1"/>
  <c r="K160" i="10"/>
  <c r="K184" i="10" s="1"/>
  <c r="J160" i="10"/>
  <c r="J184" i="10" s="1"/>
  <c r="I160" i="10"/>
  <c r="I184" i="10" s="1"/>
  <c r="H160" i="10"/>
  <c r="H184" i="10" s="1"/>
  <c r="G160" i="10"/>
  <c r="G184" i="10" s="1"/>
  <c r="F160" i="10"/>
  <c r="F184" i="10" s="1"/>
  <c r="E160" i="10"/>
  <c r="E184" i="10" s="1"/>
  <c r="D160" i="10"/>
  <c r="D184" i="10" s="1"/>
  <c r="C160" i="10"/>
  <c r="C184" i="10" s="1"/>
  <c r="C161" i="10"/>
  <c r="Y102" i="10" l="1"/>
  <c r="AR110" i="10"/>
  <c r="AQ110" i="10"/>
  <c r="AP110" i="10"/>
  <c r="AO110" i="10"/>
  <c r="AN110" i="10"/>
  <c r="AM110" i="10"/>
  <c r="AL110" i="10"/>
  <c r="AK110" i="10"/>
  <c r="AJ110" i="10"/>
  <c r="AI110" i="10"/>
  <c r="AH110" i="10"/>
  <c r="AG110" i="10"/>
  <c r="AF110" i="10"/>
  <c r="AE110" i="10"/>
  <c r="AD110" i="10"/>
  <c r="AC110" i="10"/>
  <c r="AB110" i="10"/>
  <c r="AA110" i="10"/>
  <c r="Z110" i="10"/>
  <c r="Y110" i="10"/>
  <c r="AR109" i="10"/>
  <c r="AQ109" i="10"/>
  <c r="AP109" i="10"/>
  <c r="AO109" i="10"/>
  <c r="AN109" i="10"/>
  <c r="AM109" i="10"/>
  <c r="AL109" i="10"/>
  <c r="AK109" i="10"/>
  <c r="AJ109" i="10"/>
  <c r="AI109" i="10"/>
  <c r="AH109" i="10"/>
  <c r="AG109" i="10"/>
  <c r="AF109" i="10"/>
  <c r="AE109" i="10"/>
  <c r="AD109" i="10"/>
  <c r="AC109" i="10"/>
  <c r="AB109" i="10"/>
  <c r="AA109" i="10"/>
  <c r="Z109" i="10"/>
  <c r="Y109" i="10"/>
  <c r="AR108" i="10"/>
  <c r="AQ108" i="10"/>
  <c r="AP108" i="10"/>
  <c r="AO108" i="10"/>
  <c r="AN108" i="10"/>
  <c r="AM108" i="10"/>
  <c r="AL108" i="10"/>
  <c r="AK108" i="10"/>
  <c r="AJ108" i="10"/>
  <c r="AI108" i="10"/>
  <c r="AH108" i="10"/>
  <c r="AG108" i="10"/>
  <c r="AF108" i="10"/>
  <c r="AE108" i="10"/>
  <c r="AD108" i="10"/>
  <c r="AC108" i="10"/>
  <c r="AB108" i="10"/>
  <c r="AA108" i="10"/>
  <c r="Z108" i="10"/>
  <c r="Y108" i="10"/>
  <c r="AR107" i="10"/>
  <c r="AQ107" i="10"/>
  <c r="AP107" i="10"/>
  <c r="AO107" i="10"/>
  <c r="AN107" i="10"/>
  <c r="AM107" i="10"/>
  <c r="AL107" i="10"/>
  <c r="AK107" i="10"/>
  <c r="AJ107" i="10"/>
  <c r="AI107" i="10"/>
  <c r="AH107" i="10"/>
  <c r="AG107" i="10"/>
  <c r="AF107" i="10"/>
  <c r="AE107" i="10"/>
  <c r="AD107" i="10"/>
  <c r="AC107" i="10"/>
  <c r="AB107" i="10"/>
  <c r="AA107" i="10"/>
  <c r="Z107" i="10"/>
  <c r="Y107" i="10"/>
  <c r="AR106" i="10"/>
  <c r="AQ106" i="10"/>
  <c r="AP106" i="10"/>
  <c r="AO106" i="10"/>
  <c r="AN106" i="10"/>
  <c r="AM106" i="10"/>
  <c r="AL106" i="10"/>
  <c r="AK106" i="10"/>
  <c r="AJ106" i="10"/>
  <c r="AI106" i="10"/>
  <c r="AH106" i="10"/>
  <c r="AG106" i="10"/>
  <c r="AF106" i="10"/>
  <c r="AE106" i="10"/>
  <c r="AD106" i="10"/>
  <c r="AC106" i="10"/>
  <c r="AB106" i="10"/>
  <c r="AA106" i="10"/>
  <c r="Z106" i="10"/>
  <c r="Y106" i="10"/>
  <c r="AR105" i="10"/>
  <c r="AQ105" i="10"/>
  <c r="AP105" i="10"/>
  <c r="AO105" i="10"/>
  <c r="AN105" i="10"/>
  <c r="AM105" i="10"/>
  <c r="AL105" i="10"/>
  <c r="AK105" i="10"/>
  <c r="AJ105" i="10"/>
  <c r="AI105" i="10"/>
  <c r="AH105" i="10"/>
  <c r="AG105" i="10"/>
  <c r="AF105" i="10"/>
  <c r="AE105" i="10"/>
  <c r="AD105" i="10"/>
  <c r="AC105" i="10"/>
  <c r="AB105" i="10"/>
  <c r="AA105" i="10"/>
  <c r="Z105" i="10"/>
  <c r="Y105" i="10"/>
  <c r="AR104" i="10"/>
  <c r="AQ104" i="10"/>
  <c r="AP104" i="10"/>
  <c r="AO104" i="10"/>
  <c r="AN104" i="10"/>
  <c r="AM104" i="10"/>
  <c r="AL104" i="10"/>
  <c r="AK104" i="10"/>
  <c r="AJ104" i="10"/>
  <c r="AI104" i="10"/>
  <c r="AH104" i="10"/>
  <c r="AG104" i="10"/>
  <c r="AF104" i="10"/>
  <c r="AE104" i="10"/>
  <c r="AD104" i="10"/>
  <c r="AC104" i="10"/>
  <c r="AB104" i="10"/>
  <c r="AA104" i="10"/>
  <c r="Z104" i="10"/>
  <c r="Y104" i="10"/>
  <c r="AR103" i="10"/>
  <c r="AQ103" i="10"/>
  <c r="AP103" i="10"/>
  <c r="AO103" i="10"/>
  <c r="AN103" i="10"/>
  <c r="AM103" i="10"/>
  <c r="AL103" i="10"/>
  <c r="AK103" i="10"/>
  <c r="AJ103" i="10"/>
  <c r="AI103" i="10"/>
  <c r="AH103" i="10"/>
  <c r="AG103" i="10"/>
  <c r="AF103" i="10"/>
  <c r="AE103" i="10"/>
  <c r="AD103" i="10"/>
  <c r="AC103" i="10"/>
  <c r="AB103" i="10"/>
  <c r="AA103" i="10"/>
  <c r="Z103" i="10"/>
  <c r="Y103" i="10"/>
  <c r="AR102" i="10"/>
  <c r="AQ102" i="10"/>
  <c r="AP102" i="10"/>
  <c r="AO102" i="10"/>
  <c r="AN102" i="10"/>
  <c r="AM102" i="10"/>
  <c r="AL102" i="10"/>
  <c r="AK102" i="10"/>
  <c r="AJ102" i="10"/>
  <c r="AI102" i="10"/>
  <c r="AH102" i="10"/>
  <c r="AG102" i="10"/>
  <c r="AF102" i="10"/>
  <c r="AE102" i="10"/>
  <c r="AD102" i="10"/>
  <c r="AC102" i="10"/>
  <c r="AB102" i="10"/>
  <c r="AA102" i="10"/>
  <c r="Z102" i="10"/>
  <c r="AR101" i="10"/>
  <c r="AQ101" i="10"/>
  <c r="AP101" i="10"/>
  <c r="AO101" i="10"/>
  <c r="AN101" i="10"/>
  <c r="AM101" i="10"/>
  <c r="AL101" i="10"/>
  <c r="AK101" i="10"/>
  <c r="AJ101" i="10"/>
  <c r="AI101" i="10"/>
  <c r="AH101" i="10"/>
  <c r="AG101" i="10"/>
  <c r="AF101" i="10"/>
  <c r="AE101" i="10"/>
  <c r="AD101" i="10"/>
  <c r="AC101" i="10"/>
  <c r="AB101" i="10"/>
  <c r="AA101" i="10"/>
  <c r="Z101" i="10"/>
  <c r="Y101" i="10"/>
  <c r="AR100" i="10"/>
  <c r="AQ100" i="10"/>
  <c r="AP100" i="10"/>
  <c r="AO100" i="10"/>
  <c r="AN100" i="10"/>
  <c r="AM100" i="10"/>
  <c r="AL100" i="10"/>
  <c r="AK100" i="10"/>
  <c r="AJ100" i="10"/>
  <c r="AI100" i="10"/>
  <c r="AH100" i="10"/>
  <c r="AG100" i="10"/>
  <c r="AF100" i="10"/>
  <c r="AE100" i="10"/>
  <c r="AD100" i="10"/>
  <c r="AC100" i="10"/>
  <c r="AB100" i="10"/>
  <c r="AA100" i="10"/>
  <c r="Z100" i="10"/>
  <c r="Y100" i="10"/>
  <c r="AR99" i="10"/>
  <c r="AQ99" i="10"/>
  <c r="AP99" i="10"/>
  <c r="AO99" i="10"/>
  <c r="AN99" i="10"/>
  <c r="AM99" i="10"/>
  <c r="AL99" i="10"/>
  <c r="AK99" i="10"/>
  <c r="AJ99" i="10"/>
  <c r="AI99" i="10"/>
  <c r="AH99" i="10"/>
  <c r="AG99" i="10"/>
  <c r="AF99" i="10"/>
  <c r="AE99" i="10"/>
  <c r="AD99" i="10"/>
  <c r="AC99" i="10"/>
  <c r="AB99" i="10"/>
  <c r="AA99" i="10"/>
  <c r="Z99" i="10"/>
  <c r="Y99" i="10"/>
  <c r="AR98" i="10"/>
  <c r="AQ98" i="10"/>
  <c r="AP98" i="10"/>
  <c r="AO98" i="10"/>
  <c r="AN98" i="10"/>
  <c r="AM98" i="10"/>
  <c r="AL98" i="10"/>
  <c r="AK98" i="10"/>
  <c r="AJ98" i="10"/>
  <c r="AI98" i="10"/>
  <c r="AH98" i="10"/>
  <c r="AG98" i="10"/>
  <c r="AF98" i="10"/>
  <c r="AE98" i="10"/>
  <c r="AD98" i="10"/>
  <c r="AC98" i="10"/>
  <c r="AB98" i="10"/>
  <c r="AA98" i="10"/>
  <c r="Z98" i="10"/>
  <c r="Y98" i="10"/>
  <c r="AR97" i="10"/>
  <c r="AQ97" i="10"/>
  <c r="AP97" i="10"/>
  <c r="AO97" i="10"/>
  <c r="AN97" i="10"/>
  <c r="AM97" i="10"/>
  <c r="AL97" i="10"/>
  <c r="AK97" i="10"/>
  <c r="AJ97" i="10"/>
  <c r="AI97" i="10"/>
  <c r="AH97" i="10"/>
  <c r="AG97" i="10"/>
  <c r="AF97" i="10"/>
  <c r="AE97" i="10"/>
  <c r="AD97" i="10"/>
  <c r="AC97" i="10"/>
  <c r="AB97" i="10"/>
  <c r="AA97" i="10"/>
  <c r="Z97" i="10"/>
  <c r="Y97" i="10"/>
  <c r="AR96" i="10"/>
  <c r="AQ96" i="10"/>
  <c r="AP96" i="10"/>
  <c r="AO96" i="10"/>
  <c r="AN96" i="10"/>
  <c r="AM96" i="10"/>
  <c r="AL96" i="10"/>
  <c r="AK96" i="10"/>
  <c r="AJ96" i="10"/>
  <c r="AI96" i="10"/>
  <c r="AH96" i="10"/>
  <c r="AG96" i="10"/>
  <c r="AF96" i="10"/>
  <c r="AE96" i="10"/>
  <c r="AD96" i="10"/>
  <c r="AC96" i="10"/>
  <c r="AB96" i="10"/>
  <c r="AA96" i="10"/>
  <c r="Z96" i="10"/>
  <c r="Y96" i="10"/>
  <c r="AR95" i="10"/>
  <c r="AQ95" i="10"/>
  <c r="AP95" i="10"/>
  <c r="AO95" i="10"/>
  <c r="AN95" i="10"/>
  <c r="AM95" i="10"/>
  <c r="AL95" i="10"/>
  <c r="AK95" i="10"/>
  <c r="AJ95" i="10"/>
  <c r="AI95" i="10"/>
  <c r="AH95" i="10"/>
  <c r="AG95" i="10"/>
  <c r="AF95" i="10"/>
  <c r="AE95" i="10"/>
  <c r="AD95" i="10"/>
  <c r="AC95" i="10"/>
  <c r="AB95" i="10"/>
  <c r="AA95" i="10"/>
  <c r="Z95" i="10"/>
  <c r="Y95" i="10"/>
  <c r="AR94" i="10"/>
  <c r="AQ94" i="10"/>
  <c r="AP94" i="10"/>
  <c r="AO94" i="10"/>
  <c r="AN94" i="10"/>
  <c r="AM94" i="10"/>
  <c r="AL94" i="10"/>
  <c r="AK94" i="10"/>
  <c r="AJ94" i="10"/>
  <c r="AI94" i="10"/>
  <c r="AH94" i="10"/>
  <c r="AG94" i="10"/>
  <c r="AF94" i="10"/>
  <c r="AE94" i="10"/>
  <c r="AD94" i="10"/>
  <c r="AC94" i="10"/>
  <c r="AB94" i="10"/>
  <c r="AA94" i="10"/>
  <c r="Z94" i="10"/>
  <c r="Y94" i="10"/>
  <c r="AR93" i="10"/>
  <c r="AQ93" i="10"/>
  <c r="AP93" i="10"/>
  <c r="AO93" i="10"/>
  <c r="AN93" i="10"/>
  <c r="AM93" i="10"/>
  <c r="AL93" i="10"/>
  <c r="AK93" i="10"/>
  <c r="AJ93" i="10"/>
  <c r="AI93" i="10"/>
  <c r="AH93" i="10"/>
  <c r="AG93" i="10"/>
  <c r="AF93" i="10"/>
  <c r="AE93" i="10"/>
  <c r="AD93" i="10"/>
  <c r="AC93" i="10"/>
  <c r="AB93" i="10"/>
  <c r="AA93" i="10"/>
  <c r="Z93" i="10"/>
  <c r="Y93" i="10"/>
  <c r="AR92" i="10"/>
  <c r="AQ92" i="10"/>
  <c r="AP92" i="10"/>
  <c r="AO92" i="10"/>
  <c r="AN92" i="10"/>
  <c r="AM92" i="10"/>
  <c r="AL92" i="10"/>
  <c r="AK92" i="10"/>
  <c r="AJ92" i="10"/>
  <c r="AI92" i="10"/>
  <c r="AH92" i="10"/>
  <c r="AG92" i="10"/>
  <c r="AF92" i="10"/>
  <c r="AE92" i="10"/>
  <c r="AD92" i="10"/>
  <c r="AC92" i="10"/>
  <c r="AB92" i="10"/>
  <c r="AA92" i="10"/>
  <c r="Z92" i="10"/>
  <c r="AR91" i="10"/>
  <c r="AQ91" i="10"/>
  <c r="AP91" i="10"/>
  <c r="AO91" i="10"/>
  <c r="AN91" i="10"/>
  <c r="AM91" i="10"/>
  <c r="AL91" i="10"/>
  <c r="AK91" i="10"/>
  <c r="AJ91" i="10"/>
  <c r="AI91" i="10"/>
  <c r="AH91" i="10"/>
  <c r="AG91" i="10"/>
  <c r="AF91" i="10"/>
  <c r="AE91" i="10"/>
  <c r="AD91" i="10"/>
  <c r="AC91" i="10"/>
  <c r="AB91" i="10"/>
  <c r="AA91" i="10"/>
  <c r="Z91" i="10"/>
  <c r="Y91" i="10"/>
  <c r="Y92" i="10"/>
  <c r="AE111" i="10" l="1"/>
  <c r="AM111" i="10"/>
  <c r="AF111" i="10"/>
  <c r="AG111" i="10"/>
  <c r="AK111" i="10"/>
  <c r="AA111" i="10"/>
  <c r="AQ111" i="10"/>
  <c r="AJ111" i="10"/>
  <c r="AN111" i="10"/>
  <c r="AR111" i="10"/>
  <c r="AL111" i="10"/>
  <c r="AC111" i="10"/>
  <c r="AO111" i="10"/>
  <c r="AD111" i="10"/>
  <c r="AP111" i="10"/>
  <c r="AH111" i="10"/>
  <c r="AI111" i="10"/>
  <c r="Z111" i="10"/>
  <c r="Y111" i="10"/>
  <c r="AB111" i="10"/>
  <c r="AS111" i="10" l="1"/>
  <c r="O5" i="10"/>
  <c r="O6" i="10"/>
  <c r="O4" i="10"/>
  <c r="G31" i="15" l="1"/>
  <c r="G30" i="15"/>
  <c r="G29" i="15"/>
  <c r="G28" i="15"/>
  <c r="G27" i="15"/>
  <c r="G26" i="15"/>
  <c r="G25" i="15"/>
  <c r="G24" i="15"/>
  <c r="G23" i="15"/>
  <c r="G22" i="15"/>
  <c r="G21" i="15"/>
  <c r="G20" i="15"/>
  <c r="G19" i="15"/>
  <c r="G18" i="15"/>
  <c r="G17" i="15"/>
  <c r="G16" i="15"/>
  <c r="G15" i="15"/>
  <c r="G14" i="15"/>
  <c r="G13" i="15"/>
  <c r="G12" i="15"/>
  <c r="I31" i="15"/>
  <c r="F31" i="15"/>
  <c r="I30" i="15"/>
  <c r="F30" i="15"/>
  <c r="I29" i="15"/>
  <c r="F29" i="15"/>
  <c r="I28" i="15"/>
  <c r="F28" i="15"/>
  <c r="I27" i="15"/>
  <c r="F27" i="15"/>
  <c r="I26" i="15"/>
  <c r="F26" i="15"/>
  <c r="I25" i="15"/>
  <c r="F25" i="15"/>
  <c r="I24" i="15"/>
  <c r="F24" i="15"/>
  <c r="I23" i="15"/>
  <c r="F23" i="15"/>
  <c r="I22" i="15"/>
  <c r="F22" i="15"/>
  <c r="I21" i="15"/>
  <c r="F21" i="15"/>
  <c r="I20" i="15"/>
  <c r="F20" i="15"/>
  <c r="I19" i="15"/>
  <c r="F19" i="15"/>
  <c r="I18" i="15"/>
  <c r="F18" i="15"/>
  <c r="I17" i="15"/>
  <c r="F17" i="15"/>
  <c r="I16" i="15"/>
  <c r="F16" i="15"/>
  <c r="I15" i="15"/>
  <c r="F15" i="15"/>
  <c r="I14" i="15"/>
  <c r="F14" i="15"/>
  <c r="I13" i="15"/>
  <c r="F13" i="15"/>
  <c r="I12" i="15"/>
  <c r="F12" i="15"/>
  <c r="V204" i="10" l="1"/>
  <c r="H12" i="15"/>
  <c r="H13" i="15"/>
  <c r="H14" i="15"/>
  <c r="H15" i="15"/>
  <c r="H16" i="15"/>
  <c r="H17" i="15"/>
  <c r="H18" i="15"/>
  <c r="H19" i="15"/>
  <c r="H20" i="15"/>
  <c r="H21" i="15"/>
  <c r="H22" i="15"/>
  <c r="H23" i="15"/>
  <c r="H24" i="15"/>
  <c r="H25" i="15"/>
  <c r="H26" i="15"/>
  <c r="H27" i="15"/>
  <c r="H28" i="15"/>
  <c r="H29" i="15"/>
  <c r="H30" i="15"/>
  <c r="H31" i="15"/>
  <c r="I32" i="15"/>
  <c r="H72" i="15"/>
  <c r="I72" i="15" s="1"/>
  <c r="C79" i="15"/>
  <c r="C104" i="15" s="1"/>
  <c r="D80" i="15"/>
  <c r="E81" i="15"/>
  <c r="F82" i="15"/>
  <c r="F107" i="15" s="1"/>
  <c r="F132" i="15" s="1"/>
  <c r="AB70" i="10" s="1"/>
  <c r="G83" i="15"/>
  <c r="G108" i="15" s="1"/>
  <c r="H84" i="15"/>
  <c r="H109" i="15" s="1"/>
  <c r="I85" i="15"/>
  <c r="J86" i="15"/>
  <c r="J111" i="15" s="1"/>
  <c r="J136" i="15" s="1"/>
  <c r="AF74" i="10" s="1"/>
  <c r="K87" i="15"/>
  <c r="L88" i="15"/>
  <c r="L113" i="15" s="1"/>
  <c r="L138" i="15" s="1"/>
  <c r="AH76" i="10" s="1"/>
  <c r="M89" i="15"/>
  <c r="M114" i="15" s="1"/>
  <c r="M139" i="15" s="1"/>
  <c r="AI77" i="10" s="1"/>
  <c r="N90" i="15"/>
  <c r="N115" i="15" s="1"/>
  <c r="N140" i="15" s="1"/>
  <c r="AJ78" i="10" s="1"/>
  <c r="O91" i="15"/>
  <c r="O116" i="15" s="1"/>
  <c r="O141" i="15" s="1"/>
  <c r="AK79" i="10" s="1"/>
  <c r="P92" i="15"/>
  <c r="P117" i="15" s="1"/>
  <c r="P142" i="15" s="1"/>
  <c r="AL80" i="10" s="1"/>
  <c r="Q93" i="15"/>
  <c r="Q118" i="15" s="1"/>
  <c r="Q143" i="15" s="1"/>
  <c r="AM81" i="10" s="1"/>
  <c r="R94" i="15"/>
  <c r="R119" i="15" s="1"/>
  <c r="R144" i="15" s="1"/>
  <c r="AN82" i="10" s="1"/>
  <c r="S95" i="15"/>
  <c r="S120" i="15" s="1"/>
  <c r="S145" i="15" s="1"/>
  <c r="AO83" i="10" s="1"/>
  <c r="T96" i="15"/>
  <c r="T121" i="15" s="1"/>
  <c r="T146" i="15" s="1"/>
  <c r="AP84" i="10" s="1"/>
  <c r="U97" i="15"/>
  <c r="U122" i="15" s="1"/>
  <c r="U147" i="15" s="1"/>
  <c r="AQ85" i="10" s="1"/>
  <c r="V98" i="15"/>
  <c r="G133" i="15"/>
  <c r="AC71" i="10" s="1"/>
  <c r="H134" i="15"/>
  <c r="AD72" i="10" s="1"/>
  <c r="D105" i="15" l="1"/>
  <c r="D130" i="15" s="1"/>
  <c r="Z68" i="10" s="1"/>
  <c r="K112" i="15"/>
  <c r="K137" i="15" s="1"/>
  <c r="AG75" i="10" s="1"/>
  <c r="V123" i="15"/>
  <c r="V148" i="15" s="1"/>
  <c r="AR86" i="10" s="1"/>
  <c r="I110" i="15"/>
  <c r="I135" i="15" s="1"/>
  <c r="AE73" i="10" s="1"/>
  <c r="E106" i="15"/>
  <c r="E131" i="15" s="1"/>
  <c r="AA69" i="10" s="1"/>
  <c r="F32" i="15"/>
  <c r="H32" i="15"/>
  <c r="C129" i="15" l="1"/>
  <c r="Y67" i="10" s="1"/>
  <c r="I6" i="12" l="1"/>
  <c r="I5" i="12"/>
  <c r="G8" i="10" l="1"/>
  <c r="G7" i="10"/>
  <c r="G6" i="10"/>
  <c r="G10" i="10"/>
  <c r="G12" i="10"/>
  <c r="G13" i="10"/>
  <c r="G5" i="10"/>
  <c r="G9" i="10"/>
  <c r="J548" i="7"/>
  <c r="J547" i="7"/>
  <c r="J546" i="7"/>
  <c r="J545" i="7"/>
  <c r="J544" i="7"/>
  <c r="J543" i="7"/>
  <c r="J542" i="7"/>
  <c r="J541" i="7"/>
  <c r="J540" i="7"/>
  <c r="J539" i="7"/>
  <c r="J538" i="7"/>
  <c r="J537" i="7"/>
  <c r="J536" i="7"/>
  <c r="J535" i="7"/>
  <c r="J534" i="7"/>
  <c r="J533" i="7"/>
  <c r="J532" i="7"/>
  <c r="J531" i="7"/>
  <c r="J530" i="7"/>
  <c r="J529" i="7"/>
  <c r="J528" i="7"/>
  <c r="J527" i="7"/>
  <c r="J526" i="7"/>
  <c r="J525" i="7"/>
  <c r="J524" i="7"/>
  <c r="J523" i="7"/>
  <c r="J522" i="7"/>
  <c r="J521" i="7"/>
  <c r="J520" i="7"/>
  <c r="J519" i="7"/>
  <c r="J518" i="7"/>
  <c r="J515" i="7"/>
  <c r="J514" i="7"/>
  <c r="J513" i="7"/>
  <c r="J512" i="7"/>
  <c r="J511" i="7"/>
  <c r="J510" i="7"/>
  <c r="J509" i="7"/>
  <c r="J508" i="7"/>
  <c r="J507" i="7"/>
  <c r="J506" i="7"/>
  <c r="J505" i="7"/>
  <c r="J504" i="7"/>
  <c r="J503" i="7"/>
  <c r="J502" i="7"/>
  <c r="J501" i="7"/>
  <c r="J500" i="7"/>
  <c r="J499" i="7"/>
  <c r="J498" i="7"/>
  <c r="J497" i="7"/>
  <c r="J496" i="7"/>
  <c r="J495" i="7"/>
  <c r="J494" i="7"/>
  <c r="J493" i="7"/>
  <c r="J492" i="7"/>
  <c r="J491" i="7"/>
  <c r="J490" i="7"/>
  <c r="J489" i="7"/>
  <c r="J488" i="7"/>
  <c r="J487" i="7"/>
  <c r="J486" i="7"/>
  <c r="J485" i="7"/>
  <c r="J484" i="7"/>
  <c r="J483" i="7"/>
  <c r="J482" i="7"/>
  <c r="J481" i="7"/>
  <c r="J480" i="7"/>
  <c r="J479" i="7"/>
  <c r="J478" i="7"/>
  <c r="J477" i="7"/>
  <c r="J476" i="7"/>
  <c r="J475" i="7"/>
  <c r="J474" i="7"/>
  <c r="J473" i="7"/>
  <c r="J472" i="7"/>
  <c r="J471" i="7"/>
  <c r="J470" i="7"/>
  <c r="J469" i="7"/>
  <c r="J468" i="7"/>
  <c r="J467" i="7"/>
  <c r="J466" i="7"/>
  <c r="J465" i="7"/>
  <c r="J464" i="7"/>
  <c r="J463" i="7"/>
  <c r="J462" i="7"/>
  <c r="J461" i="7"/>
  <c r="J460" i="7"/>
  <c r="J459" i="7"/>
  <c r="J458" i="7"/>
  <c r="J457" i="7"/>
  <c r="J456" i="7"/>
  <c r="J455" i="7"/>
  <c r="J454" i="7"/>
  <c r="J453" i="7"/>
  <c r="J452" i="7"/>
  <c r="J451" i="7"/>
  <c r="J450" i="7"/>
  <c r="J449" i="7"/>
  <c r="J448" i="7"/>
  <c r="J447" i="7"/>
  <c r="J446" i="7"/>
  <c r="J445" i="7"/>
  <c r="J444" i="7"/>
  <c r="J443" i="7"/>
  <c r="J442" i="7"/>
  <c r="J441" i="7"/>
  <c r="J440" i="7"/>
  <c r="J439" i="7"/>
  <c r="J438" i="7"/>
  <c r="J437" i="7"/>
  <c r="J434" i="7"/>
  <c r="J433" i="7"/>
  <c r="J432" i="7"/>
  <c r="J431" i="7"/>
  <c r="J430" i="7"/>
  <c r="J429" i="7"/>
  <c r="J428" i="7"/>
  <c r="J427" i="7"/>
  <c r="J424" i="7"/>
  <c r="J423" i="7"/>
  <c r="J422" i="7"/>
  <c r="J416" i="7"/>
  <c r="J415" i="7"/>
  <c r="J414" i="7"/>
  <c r="J413" i="7"/>
  <c r="J412" i="7"/>
  <c r="J411" i="7"/>
  <c r="J410" i="7"/>
  <c r="J409" i="7"/>
  <c r="J408" i="7"/>
  <c r="J407" i="7"/>
  <c r="J406" i="7"/>
  <c r="J405" i="7"/>
  <c r="J402" i="7"/>
  <c r="J401" i="7"/>
  <c r="J400" i="7"/>
  <c r="J399" i="7"/>
  <c r="J398" i="7"/>
  <c r="J397" i="7"/>
  <c r="J396" i="7"/>
  <c r="J395" i="7"/>
  <c r="J392" i="7"/>
  <c r="J391" i="7"/>
  <c r="J390" i="7"/>
  <c r="J389" i="7"/>
  <c r="J388" i="7"/>
  <c r="J387" i="7"/>
  <c r="J384" i="7"/>
  <c r="J383" i="7"/>
  <c r="J382" i="7"/>
  <c r="J381" i="7"/>
  <c r="J380" i="7"/>
  <c r="J379" i="7"/>
  <c r="J378" i="7"/>
  <c r="J377" i="7"/>
  <c r="J376" i="7"/>
  <c r="J375" i="7"/>
  <c r="J374" i="7"/>
  <c r="J373" i="7"/>
  <c r="J372" i="7"/>
  <c r="J371" i="7"/>
  <c r="J370" i="7"/>
  <c r="J369" i="7"/>
  <c r="J368" i="7"/>
  <c r="J365" i="7"/>
  <c r="J364" i="7"/>
  <c r="J363" i="7"/>
  <c r="J362" i="7"/>
  <c r="J361" i="7"/>
  <c r="J358" i="7"/>
  <c r="J357" i="7"/>
  <c r="J356" i="7"/>
  <c r="J355" i="7"/>
  <c r="J354" i="7"/>
  <c r="J353" i="7"/>
  <c r="J352" i="7"/>
  <c r="J351" i="7"/>
  <c r="J350" i="7"/>
  <c r="J349" i="7"/>
  <c r="J348" i="7"/>
  <c r="J345" i="7"/>
  <c r="J344" i="7"/>
  <c r="J343" i="7"/>
  <c r="J342" i="7"/>
  <c r="J341" i="7"/>
  <c r="J340" i="7"/>
  <c r="J339" i="7"/>
  <c r="J338" i="7"/>
  <c r="J337" i="7"/>
  <c r="J336" i="7"/>
  <c r="J335" i="7"/>
  <c r="J334" i="7"/>
  <c r="J333" i="7"/>
  <c r="J332" i="7"/>
  <c r="J329" i="7"/>
  <c r="J328" i="7"/>
  <c r="J327" i="7"/>
  <c r="J326" i="7"/>
  <c r="J325" i="7"/>
  <c r="J324" i="7"/>
  <c r="J323" i="7"/>
  <c r="J322" i="7"/>
  <c r="J321" i="7"/>
  <c r="J320" i="7"/>
  <c r="J319" i="7"/>
  <c r="J318" i="7"/>
  <c r="J317" i="7"/>
  <c r="J316" i="7"/>
  <c r="J315" i="7"/>
  <c r="J314" i="7"/>
  <c r="J313" i="7"/>
  <c r="J312" i="7"/>
  <c r="J311" i="7"/>
  <c r="J310" i="7"/>
  <c r="J307" i="7"/>
  <c r="J306" i="7"/>
  <c r="J305" i="7"/>
  <c r="J304" i="7"/>
  <c r="J303" i="7"/>
  <c r="J302" i="7"/>
  <c r="J301" i="7"/>
  <c r="J300" i="7"/>
  <c r="J299" i="7"/>
  <c r="J296" i="7"/>
  <c r="J295" i="7"/>
  <c r="J294" i="7"/>
  <c r="J293" i="7"/>
  <c r="J292" i="7"/>
  <c r="J291" i="7"/>
  <c r="J290" i="7"/>
  <c r="J289" i="7"/>
  <c r="J288" i="7"/>
  <c r="J287" i="7"/>
  <c r="J284" i="7"/>
  <c r="J283" i="7"/>
  <c r="J282" i="7"/>
  <c r="J281" i="7"/>
  <c r="J280" i="7"/>
  <c r="J279" i="7"/>
  <c r="J278" i="7"/>
  <c r="J277" i="7"/>
  <c r="J276" i="7"/>
  <c r="J275" i="7"/>
  <c r="J274" i="7"/>
  <c r="J273" i="7"/>
  <c r="J270" i="7"/>
  <c r="J269" i="7"/>
  <c r="J268" i="7"/>
  <c r="J267" i="7"/>
  <c r="J266" i="7"/>
  <c r="J265" i="7"/>
  <c r="J264" i="7"/>
  <c r="J263" i="7"/>
  <c r="J262" i="7"/>
  <c r="J261" i="7"/>
  <c r="J260" i="7"/>
  <c r="J259" i="7"/>
  <c r="J258" i="7"/>
  <c r="J257" i="7"/>
  <c r="J256" i="7"/>
  <c r="J255" i="7"/>
  <c r="J254" i="7"/>
  <c r="J253" i="7"/>
  <c r="J252" i="7"/>
  <c r="J251" i="7"/>
  <c r="J250" i="7"/>
  <c r="J249" i="7"/>
  <c r="J248" i="7"/>
  <c r="J247" i="7"/>
  <c r="J246" i="7"/>
  <c r="J245" i="7"/>
  <c r="J244" i="7"/>
  <c r="J243" i="7"/>
  <c r="J242" i="7"/>
  <c r="J241" i="7"/>
  <c r="J240" i="7"/>
  <c r="J239" i="7"/>
  <c r="J238" i="7"/>
  <c r="J237" i="7"/>
  <c r="J236" i="7"/>
  <c r="J235" i="7"/>
  <c r="J234" i="7"/>
  <c r="J233" i="7"/>
  <c r="J232" i="7"/>
  <c r="J231" i="7"/>
  <c r="J230" i="7"/>
  <c r="J229" i="7"/>
  <c r="J228" i="7"/>
  <c r="J227" i="7"/>
  <c r="J226" i="7"/>
  <c r="J225" i="7"/>
  <c r="J224" i="7"/>
  <c r="J223" i="7"/>
  <c r="J222" i="7"/>
  <c r="J221" i="7"/>
  <c r="J220" i="7"/>
  <c r="J219" i="7"/>
  <c r="J218" i="7"/>
  <c r="J217" i="7"/>
  <c r="J216" i="7"/>
  <c r="J215" i="7"/>
  <c r="J214" i="7"/>
  <c r="J213" i="7"/>
  <c r="J212" i="7"/>
  <c r="J211" i="7"/>
  <c r="J210" i="7"/>
  <c r="J209" i="7"/>
  <c r="J208" i="7"/>
  <c r="J207" i="7"/>
  <c r="J206" i="7"/>
  <c r="J205" i="7"/>
  <c r="J204" i="7"/>
  <c r="J201" i="7"/>
  <c r="J200" i="7"/>
  <c r="J199" i="7"/>
  <c r="J198" i="7"/>
  <c r="J197" i="7"/>
  <c r="J196" i="7"/>
  <c r="J195" i="7"/>
  <c r="J194" i="7"/>
  <c r="J191" i="7"/>
  <c r="J190" i="7"/>
  <c r="J189" i="7"/>
  <c r="J188" i="7"/>
  <c r="J187" i="7"/>
  <c r="J186" i="7"/>
  <c r="J185" i="7"/>
  <c r="J184" i="7"/>
  <c r="J181" i="7"/>
  <c r="J180" i="7"/>
  <c r="J178" i="7"/>
  <c r="J177" i="7"/>
  <c r="J176" i="7"/>
  <c r="J175" i="7"/>
  <c r="J174" i="7"/>
  <c r="J173" i="7"/>
  <c r="J172" i="7"/>
  <c r="J171" i="7"/>
  <c r="J170" i="7"/>
  <c r="J169" i="7"/>
  <c r="J168" i="7"/>
  <c r="J167" i="7"/>
  <c r="J166" i="7"/>
  <c r="J165" i="7"/>
  <c r="J164" i="7"/>
  <c r="J163" i="7"/>
  <c r="J162" i="7"/>
  <c r="J161" i="7"/>
  <c r="J160" i="7"/>
  <c r="J159" i="7"/>
  <c r="J158" i="7"/>
  <c r="J157" i="7"/>
  <c r="J156" i="7"/>
  <c r="J155" i="7"/>
  <c r="J154" i="7"/>
  <c r="J153" i="7"/>
  <c r="J152" i="7"/>
  <c r="J151" i="7"/>
  <c r="J150" i="7"/>
  <c r="J149" i="7"/>
  <c r="J148" i="7"/>
  <c r="J147" i="7"/>
  <c r="J146" i="7"/>
  <c r="J145" i="7"/>
  <c r="J144" i="7"/>
  <c r="J143" i="7"/>
  <c r="J142" i="7"/>
  <c r="J141" i="7"/>
  <c r="J140" i="7"/>
  <c r="J139" i="7"/>
  <c r="J138" i="7"/>
  <c r="J137" i="7"/>
  <c r="J136" i="7"/>
  <c r="J135" i="7"/>
  <c r="J134" i="7"/>
  <c r="J133" i="7"/>
  <c r="J132" i="7"/>
  <c r="J131" i="7"/>
  <c r="J130" i="7"/>
  <c r="J129" i="7"/>
  <c r="J128" i="7"/>
  <c r="J127" i="7"/>
  <c r="J126" i="7"/>
  <c r="J125" i="7"/>
  <c r="J124" i="7"/>
  <c r="J123" i="7"/>
  <c r="J122" i="7"/>
  <c r="J121" i="7"/>
  <c r="J120" i="7"/>
  <c r="J119" i="7"/>
  <c r="J118" i="7"/>
  <c r="J117" i="7"/>
  <c r="J116" i="7"/>
  <c r="J115" i="7"/>
  <c r="J114" i="7"/>
  <c r="J113" i="7"/>
  <c r="J112" i="7"/>
  <c r="J111" i="7"/>
  <c r="J110" i="7"/>
  <c r="J109" i="7"/>
  <c r="J108" i="7"/>
  <c r="J107" i="7"/>
  <c r="J106" i="7"/>
  <c r="J105" i="7"/>
  <c r="J104" i="7"/>
  <c r="J103" i="7"/>
  <c r="J102" i="7"/>
  <c r="J101" i="7"/>
  <c r="J100" i="7"/>
  <c r="J99" i="7"/>
  <c r="J98" i="7"/>
  <c r="J97" i="7"/>
  <c r="J96" i="7"/>
  <c r="J95" i="7"/>
  <c r="J94" i="7"/>
  <c r="J93" i="7"/>
  <c r="J92" i="7"/>
  <c r="J91" i="7"/>
  <c r="J90" i="7"/>
  <c r="J89" i="7"/>
  <c r="J88" i="7"/>
  <c r="J87" i="7"/>
  <c r="J86" i="7"/>
  <c r="J85" i="7"/>
  <c r="J84" i="7"/>
  <c r="J83" i="7"/>
  <c r="J82" i="7"/>
  <c r="J81" i="7"/>
  <c r="J80" i="7"/>
  <c r="J79" i="7"/>
  <c r="J78" i="7"/>
  <c r="J77" i="7"/>
  <c r="J76" i="7"/>
  <c r="J75" i="7"/>
  <c r="J74" i="7"/>
  <c r="J73" i="7"/>
  <c r="J72" i="7"/>
  <c r="J71" i="7"/>
  <c r="J70" i="7"/>
  <c r="J69" i="7"/>
  <c r="J68" i="7"/>
  <c r="J67" i="7"/>
  <c r="J66" i="7"/>
  <c r="J65" i="7"/>
  <c r="J64" i="7"/>
  <c r="J63" i="7"/>
  <c r="J62" i="7"/>
  <c r="J61" i="7"/>
  <c r="J60" i="7"/>
  <c r="J59" i="7"/>
  <c r="J58" i="7"/>
  <c r="J57" i="7"/>
  <c r="J56" i="7"/>
  <c r="J55" i="7"/>
  <c r="J54" i="7"/>
  <c r="J53" i="7"/>
  <c r="J52" i="7"/>
  <c r="J51" i="7"/>
  <c r="J50" i="7"/>
  <c r="J49" i="7"/>
  <c r="J48" i="7"/>
  <c r="J47" i="7"/>
  <c r="J46" i="7"/>
  <c r="J45" i="7"/>
  <c r="J44" i="7"/>
  <c r="J43" i="7"/>
  <c r="J42" i="7"/>
  <c r="J41" i="7"/>
  <c r="J40" i="7"/>
  <c r="J39" i="7"/>
  <c r="J38" i="7"/>
  <c r="J37" i="7"/>
  <c r="J36" i="7"/>
  <c r="J35" i="7"/>
  <c r="J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J8" i="7"/>
  <c r="J7" i="7"/>
  <c r="J6" i="7"/>
  <c r="J5" i="7"/>
  <c r="J4" i="7"/>
  <c r="J3" i="7"/>
  <c r="I216" i="8"/>
  <c r="I215" i="8"/>
  <c r="I214" i="8"/>
  <c r="I213" i="8"/>
  <c r="I212" i="8"/>
  <c r="I211" i="8"/>
  <c r="I210" i="8"/>
  <c r="I209" i="8"/>
  <c r="I208" i="8"/>
  <c r="I207" i="8"/>
  <c r="J29" i="15" s="1"/>
  <c r="K29" i="15" s="1"/>
  <c r="I206" i="8"/>
  <c r="J28" i="15" s="1"/>
  <c r="K28" i="15" s="1"/>
  <c r="I205" i="8"/>
  <c r="I204" i="8"/>
  <c r="I203" i="8"/>
  <c r="I202" i="8"/>
  <c r="I201" i="8"/>
  <c r="J27" i="15" s="1"/>
  <c r="K27" i="15" s="1"/>
  <c r="I200" i="8"/>
  <c r="I199" i="8"/>
  <c r="I198" i="8"/>
  <c r="I197" i="8"/>
  <c r="I196" i="8"/>
  <c r="I195" i="8"/>
  <c r="J26" i="15" s="1"/>
  <c r="K26" i="15" s="1"/>
  <c r="I194" i="8"/>
  <c r="I193" i="8"/>
  <c r="I192" i="8"/>
  <c r="I191" i="8"/>
  <c r="I190" i="8"/>
  <c r="I189" i="8"/>
  <c r="I188" i="8"/>
  <c r="I187" i="8"/>
  <c r="I186" i="8"/>
  <c r="I185" i="8"/>
  <c r="I184" i="8"/>
  <c r="I183" i="8"/>
  <c r="I182" i="8"/>
  <c r="I181" i="8"/>
  <c r="I180" i="8"/>
  <c r="I179" i="8"/>
  <c r="I178" i="8"/>
  <c r="I177" i="8"/>
  <c r="I176" i="8"/>
  <c r="I175" i="8"/>
  <c r="I174" i="8"/>
  <c r="I173" i="8"/>
  <c r="I172" i="8"/>
  <c r="I171" i="8"/>
  <c r="I170" i="8"/>
  <c r="I169" i="8"/>
  <c r="I168" i="8"/>
  <c r="I167" i="8"/>
  <c r="J25" i="15" s="1"/>
  <c r="K25" i="15" s="1"/>
  <c r="I166" i="8"/>
  <c r="I165" i="8"/>
  <c r="I164" i="8"/>
  <c r="I163" i="8"/>
  <c r="I162" i="8"/>
  <c r="I161" i="8"/>
  <c r="I160" i="8"/>
  <c r="I159" i="8"/>
  <c r="I158" i="8"/>
  <c r="I157" i="8"/>
  <c r="I156" i="8"/>
  <c r="I155" i="8"/>
  <c r="I154" i="8"/>
  <c r="I153" i="8"/>
  <c r="I152" i="8"/>
  <c r="I151" i="8"/>
  <c r="I150" i="8"/>
  <c r="I149" i="8"/>
  <c r="I148" i="8"/>
  <c r="I147" i="8"/>
  <c r="I146" i="8"/>
  <c r="I145" i="8"/>
  <c r="I144" i="8"/>
  <c r="I143" i="8"/>
  <c r="I142" i="8"/>
  <c r="I141" i="8"/>
  <c r="J24" i="15" s="1"/>
  <c r="K24" i="15" s="1"/>
  <c r="I140" i="8"/>
  <c r="I139" i="8"/>
  <c r="I138" i="8"/>
  <c r="I137" i="8"/>
  <c r="I136" i="8"/>
  <c r="I135" i="8"/>
  <c r="I134" i="8"/>
  <c r="I133" i="8"/>
  <c r="I132" i="8"/>
  <c r="I131" i="8"/>
  <c r="I130" i="8"/>
  <c r="I129" i="8"/>
  <c r="I128" i="8"/>
  <c r="I127" i="8"/>
  <c r="I126" i="8"/>
  <c r="I125" i="8"/>
  <c r="I124" i="8"/>
  <c r="I123" i="8"/>
  <c r="I122" i="8"/>
  <c r="I121" i="8"/>
  <c r="I120" i="8"/>
  <c r="I119" i="8"/>
  <c r="I118" i="8"/>
  <c r="I117" i="8"/>
  <c r="I116" i="8"/>
  <c r="I115" i="8"/>
  <c r="J23" i="15" s="1"/>
  <c r="K23" i="15" s="1"/>
  <c r="I114" i="8"/>
  <c r="I113" i="8"/>
  <c r="I112" i="8"/>
  <c r="I111" i="8"/>
  <c r="I110" i="8"/>
  <c r="I109" i="8"/>
  <c r="I108" i="8"/>
  <c r="J22" i="15" s="1"/>
  <c r="K22" i="15" s="1"/>
  <c r="I107" i="8"/>
  <c r="I106" i="8"/>
  <c r="I105" i="8"/>
  <c r="I104" i="8"/>
  <c r="I103" i="8"/>
  <c r="I102" i="8"/>
  <c r="I101" i="8"/>
  <c r="I100" i="8"/>
  <c r="I99" i="8"/>
  <c r="I98" i="8"/>
  <c r="I97" i="8"/>
  <c r="I96" i="8"/>
  <c r="I95" i="8"/>
  <c r="I94" i="8"/>
  <c r="J19" i="15" s="1"/>
  <c r="K19" i="15" s="1"/>
  <c r="I93" i="8"/>
  <c r="I92" i="8"/>
  <c r="I91" i="8"/>
  <c r="I90" i="8"/>
  <c r="J18" i="15" s="1"/>
  <c r="K18" i="15" s="1"/>
  <c r="I89" i="8"/>
  <c r="I88" i="8"/>
  <c r="I87" i="8"/>
  <c r="I86" i="8"/>
  <c r="I85" i="8"/>
  <c r="I84" i="8"/>
  <c r="I83" i="8"/>
  <c r="I82" i="8"/>
  <c r="I81" i="8"/>
  <c r="I80" i="8"/>
  <c r="I79" i="8"/>
  <c r="I78" i="8"/>
  <c r="I77" i="8"/>
  <c r="I76" i="8"/>
  <c r="I75" i="8"/>
  <c r="I74" i="8"/>
  <c r="I73" i="8"/>
  <c r="I72" i="8"/>
  <c r="I71" i="8"/>
  <c r="I70" i="8"/>
  <c r="I69" i="8"/>
  <c r="I68" i="8"/>
  <c r="I67" i="8"/>
  <c r="I66" i="8"/>
  <c r="I65" i="8"/>
  <c r="I64" i="8"/>
  <c r="I63" i="8"/>
  <c r="I62" i="8"/>
  <c r="I61" i="8"/>
  <c r="I60" i="8"/>
  <c r="I59" i="8"/>
  <c r="I58" i="8"/>
  <c r="I57" i="8"/>
  <c r="I56" i="8"/>
  <c r="I55" i="8"/>
  <c r="J13" i="15" s="1"/>
  <c r="K13" i="15" s="1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J12" i="15" s="1"/>
  <c r="K12" i="15" s="1"/>
  <c r="I39" i="8"/>
  <c r="I38" i="8"/>
  <c r="I37" i="8"/>
  <c r="I36" i="8"/>
  <c r="I35" i="8"/>
  <c r="I34" i="8"/>
  <c r="I33" i="8"/>
  <c r="D209" i="7"/>
  <c r="E209" i="7"/>
  <c r="F209" i="7" s="1"/>
  <c r="G209" i="7" s="1"/>
  <c r="I209" i="7" s="1"/>
  <c r="I548" i="7"/>
  <c r="K548" i="7" s="1"/>
  <c r="I547" i="7"/>
  <c r="K547" i="7" s="1"/>
  <c r="I546" i="7"/>
  <c r="K546" i="7" s="1"/>
  <c r="I545" i="7"/>
  <c r="K545" i="7" s="1"/>
  <c r="I544" i="7"/>
  <c r="K544" i="7" s="1"/>
  <c r="I543" i="7"/>
  <c r="K543" i="7" s="1"/>
  <c r="I542" i="7"/>
  <c r="K542" i="7" s="1"/>
  <c r="I541" i="7"/>
  <c r="K541" i="7" s="1"/>
  <c r="I538" i="7"/>
  <c r="K538" i="7" s="1"/>
  <c r="I537" i="7"/>
  <c r="K537" i="7" s="1"/>
  <c r="I534" i="7"/>
  <c r="K534" i="7" s="1"/>
  <c r="I533" i="7"/>
  <c r="K533" i="7" s="1"/>
  <c r="I532" i="7"/>
  <c r="K532" i="7" s="1"/>
  <c r="I531" i="7"/>
  <c r="K531" i="7" s="1"/>
  <c r="I530" i="7"/>
  <c r="K530" i="7" s="1"/>
  <c r="I529" i="7"/>
  <c r="K529" i="7" s="1"/>
  <c r="I528" i="7"/>
  <c r="K528" i="7" s="1"/>
  <c r="I527" i="7"/>
  <c r="K527" i="7" s="1"/>
  <c r="I526" i="7"/>
  <c r="K526" i="7" s="1"/>
  <c r="I525" i="7"/>
  <c r="K525" i="7" s="1"/>
  <c r="I524" i="7"/>
  <c r="K524" i="7" s="1"/>
  <c r="I523" i="7"/>
  <c r="K523" i="7" s="1"/>
  <c r="I522" i="7"/>
  <c r="K522" i="7" s="1"/>
  <c r="I521" i="7"/>
  <c r="K521" i="7" s="1"/>
  <c r="I520" i="7"/>
  <c r="K520" i="7" s="1"/>
  <c r="I519" i="7"/>
  <c r="K519" i="7" s="1"/>
  <c r="I518" i="7"/>
  <c r="K518" i="7" s="1"/>
  <c r="I515" i="7"/>
  <c r="K515" i="7" s="1"/>
  <c r="I514" i="7"/>
  <c r="K514" i="7" s="1"/>
  <c r="I513" i="7"/>
  <c r="K513" i="7" s="1"/>
  <c r="I512" i="7"/>
  <c r="K512" i="7" s="1"/>
  <c r="I511" i="7"/>
  <c r="K511" i="7" s="1"/>
  <c r="I510" i="7"/>
  <c r="K510" i="7" s="1"/>
  <c r="I509" i="7"/>
  <c r="K509" i="7" s="1"/>
  <c r="I508" i="7"/>
  <c r="K508" i="7" s="1"/>
  <c r="I507" i="7"/>
  <c r="K507" i="7" s="1"/>
  <c r="I506" i="7"/>
  <c r="K506" i="7" s="1"/>
  <c r="I505" i="7"/>
  <c r="K505" i="7" s="1"/>
  <c r="I504" i="7"/>
  <c r="K504" i="7" s="1"/>
  <c r="I503" i="7"/>
  <c r="K503" i="7" s="1"/>
  <c r="I502" i="7"/>
  <c r="K502" i="7" s="1"/>
  <c r="I501" i="7"/>
  <c r="K501" i="7" s="1"/>
  <c r="I500" i="7"/>
  <c r="K500" i="7" s="1"/>
  <c r="I499" i="7"/>
  <c r="K499" i="7" s="1"/>
  <c r="I498" i="7"/>
  <c r="K498" i="7" s="1"/>
  <c r="I497" i="7"/>
  <c r="K497" i="7" s="1"/>
  <c r="I496" i="7"/>
  <c r="K496" i="7" s="1"/>
  <c r="J31" i="15" l="1"/>
  <c r="K31" i="15" s="1"/>
  <c r="J30" i="15"/>
  <c r="K30" i="15" s="1"/>
  <c r="J17" i="15"/>
  <c r="K17" i="15" s="1"/>
  <c r="J15" i="15"/>
  <c r="K15" i="15" s="1"/>
  <c r="J14" i="15"/>
  <c r="K14" i="15" s="1"/>
  <c r="J16" i="15"/>
  <c r="K16" i="15" s="1"/>
  <c r="J21" i="15"/>
  <c r="K21" i="15" s="1"/>
  <c r="J20" i="15"/>
  <c r="K20" i="15" s="1"/>
  <c r="O25" i="8"/>
  <c r="O24" i="8"/>
  <c r="O23" i="8"/>
  <c r="O22" i="8"/>
  <c r="O21" i="8"/>
  <c r="O20" i="8"/>
  <c r="O19" i="8"/>
  <c r="O18" i="8"/>
  <c r="O17" i="8"/>
  <c r="O16" i="8"/>
  <c r="O15" i="8"/>
  <c r="O14" i="8"/>
  <c r="O13" i="8"/>
  <c r="O12" i="8"/>
  <c r="O11" i="8"/>
  <c r="O10" i="8"/>
  <c r="O9" i="8"/>
  <c r="O8" i="8"/>
  <c r="O7" i="8"/>
  <c r="O6" i="8"/>
  <c r="O5" i="8"/>
  <c r="O4" i="8"/>
  <c r="I493" i="7"/>
  <c r="K493" i="7" s="1"/>
  <c r="I492" i="7"/>
  <c r="K492" i="7" s="1"/>
  <c r="I491" i="7"/>
  <c r="K491" i="7" s="1"/>
  <c r="I490" i="7"/>
  <c r="K490" i="7" s="1"/>
  <c r="I489" i="7"/>
  <c r="K489" i="7" s="1"/>
  <c r="I488" i="7"/>
  <c r="K488" i="7" s="1"/>
  <c r="I487" i="7"/>
  <c r="K487" i="7" s="1"/>
  <c r="I486" i="7"/>
  <c r="K486" i="7" s="1"/>
  <c r="I485" i="7"/>
  <c r="K485" i="7" s="1"/>
  <c r="I484" i="7"/>
  <c r="K484" i="7" s="1"/>
  <c r="I483" i="7"/>
  <c r="K483" i="7" s="1"/>
  <c r="I482" i="7"/>
  <c r="K482" i="7" s="1"/>
  <c r="I481" i="7"/>
  <c r="K481" i="7" s="1"/>
  <c r="K480" i="7"/>
  <c r="I480" i="7"/>
  <c r="I479" i="7"/>
  <c r="K479" i="7" s="1"/>
  <c r="I478" i="7"/>
  <c r="K478" i="7" s="1"/>
  <c r="I477" i="7"/>
  <c r="K477" i="7" s="1"/>
  <c r="I476" i="7"/>
  <c r="K476" i="7" s="1"/>
  <c r="I475" i="7"/>
  <c r="K475" i="7" s="1"/>
  <c r="I474" i="7"/>
  <c r="K474" i="7" s="1"/>
  <c r="I473" i="7"/>
  <c r="K473" i="7" s="1"/>
  <c r="I472" i="7"/>
  <c r="K472" i="7" s="1"/>
  <c r="I471" i="7"/>
  <c r="K471" i="7" s="1"/>
  <c r="I470" i="7"/>
  <c r="K470" i="7" s="1"/>
  <c r="I469" i="7"/>
  <c r="K469" i="7" s="1"/>
  <c r="I468" i="7"/>
  <c r="K468" i="7" s="1"/>
  <c r="I467" i="7"/>
  <c r="K467" i="7" s="1"/>
  <c r="I466" i="7"/>
  <c r="K466" i="7" s="1"/>
  <c r="I465" i="7"/>
  <c r="K465" i="7" s="1"/>
  <c r="K464" i="7"/>
  <c r="I464" i="7"/>
  <c r="I463" i="7"/>
  <c r="K463" i="7" s="1"/>
  <c r="I462" i="7"/>
  <c r="K462" i="7" s="1"/>
  <c r="I461" i="7"/>
  <c r="K461" i="7" s="1"/>
  <c r="I460" i="7"/>
  <c r="K460" i="7" s="1"/>
  <c r="I459" i="7"/>
  <c r="K459" i="7" s="1"/>
  <c r="I458" i="7"/>
  <c r="K458" i="7" s="1"/>
  <c r="I457" i="7"/>
  <c r="K457" i="7" s="1"/>
  <c r="I456" i="7"/>
  <c r="K456" i="7" s="1"/>
  <c r="I455" i="7"/>
  <c r="K455" i="7" s="1"/>
  <c r="I454" i="7"/>
  <c r="K454" i="7" s="1"/>
  <c r="I453" i="7"/>
  <c r="K453" i="7" s="1"/>
  <c r="K452" i="7"/>
  <c r="I452" i="7"/>
  <c r="I451" i="7"/>
  <c r="K451" i="7" s="1"/>
  <c r="I450" i="7"/>
  <c r="K450" i="7" s="1"/>
  <c r="I449" i="7"/>
  <c r="K449" i="7" s="1"/>
  <c r="K448" i="7"/>
  <c r="I448" i="7"/>
  <c r="I447" i="7"/>
  <c r="K447" i="7" s="1"/>
  <c r="I446" i="7"/>
  <c r="K446" i="7" s="1"/>
  <c r="I445" i="7"/>
  <c r="K445" i="7" s="1"/>
  <c r="I444" i="7"/>
  <c r="K444" i="7" s="1"/>
  <c r="I443" i="7"/>
  <c r="K443" i="7" s="1"/>
  <c r="I442" i="7"/>
  <c r="K442" i="7" s="1"/>
  <c r="I441" i="7"/>
  <c r="K441" i="7" s="1"/>
  <c r="I440" i="7"/>
  <c r="K440" i="7" s="1"/>
  <c r="I439" i="7"/>
  <c r="K439" i="7" s="1"/>
  <c r="I438" i="7"/>
  <c r="K438" i="7" s="1"/>
  <c r="I437" i="7"/>
  <c r="K437" i="7" s="1"/>
  <c r="I434" i="7"/>
  <c r="K434" i="7" s="1"/>
  <c r="I433" i="7"/>
  <c r="K433" i="7" s="1"/>
  <c r="K432" i="7"/>
  <c r="I432" i="7"/>
  <c r="I431" i="7"/>
  <c r="K431" i="7" s="1"/>
  <c r="I430" i="7"/>
  <c r="K430" i="7" s="1"/>
  <c r="I429" i="7"/>
  <c r="K429" i="7" s="1"/>
  <c r="I428" i="7"/>
  <c r="K428" i="7" s="1"/>
  <c r="I427" i="7"/>
  <c r="K427" i="7" s="1"/>
  <c r="I424" i="7"/>
  <c r="K424" i="7" s="1"/>
  <c r="I423" i="7"/>
  <c r="K423" i="7" s="1"/>
  <c r="I422" i="7"/>
  <c r="K422" i="7" s="1"/>
  <c r="K416" i="7"/>
  <c r="I416" i="7"/>
  <c r="I415" i="7"/>
  <c r="K415" i="7" s="1"/>
  <c r="I414" i="7"/>
  <c r="K414" i="7" s="1"/>
  <c r="I413" i="7"/>
  <c r="K413" i="7" s="1"/>
  <c r="I412" i="7"/>
  <c r="K412" i="7" s="1"/>
  <c r="I411" i="7"/>
  <c r="K411" i="7" s="1"/>
  <c r="I410" i="7"/>
  <c r="K410" i="7" s="1"/>
  <c r="I409" i="7"/>
  <c r="K409" i="7" s="1"/>
  <c r="I408" i="7"/>
  <c r="K408" i="7" s="1"/>
  <c r="I407" i="7"/>
  <c r="K407" i="7" s="1"/>
  <c r="I406" i="7"/>
  <c r="K406" i="7" s="1"/>
  <c r="I405" i="7"/>
  <c r="K405" i="7" s="1"/>
  <c r="I402" i="7"/>
  <c r="K402" i="7" s="1"/>
  <c r="I401" i="7"/>
  <c r="K401" i="7" s="1"/>
  <c r="K400" i="7"/>
  <c r="I400" i="7"/>
  <c r="I399" i="7"/>
  <c r="K399" i="7" s="1"/>
  <c r="I398" i="7"/>
  <c r="K398" i="7" s="1"/>
  <c r="I397" i="7"/>
  <c r="K397" i="7" s="1"/>
  <c r="I396" i="7"/>
  <c r="K396" i="7" s="1"/>
  <c r="I395" i="7"/>
  <c r="K395" i="7" s="1"/>
  <c r="I392" i="7"/>
  <c r="K392" i="7" s="1"/>
  <c r="I391" i="7"/>
  <c r="K391" i="7" s="1"/>
  <c r="I390" i="7"/>
  <c r="K390" i="7" s="1"/>
  <c r="I389" i="7"/>
  <c r="K389" i="7" s="1"/>
  <c r="K388" i="7"/>
  <c r="I388" i="7"/>
  <c r="I387" i="7"/>
  <c r="K387" i="7" s="1"/>
  <c r="K384" i="7"/>
  <c r="I384" i="7"/>
  <c r="I383" i="7"/>
  <c r="K383" i="7" s="1"/>
  <c r="I382" i="7"/>
  <c r="K382" i="7" s="1"/>
  <c r="I381" i="7"/>
  <c r="K381" i="7" s="1"/>
  <c r="I380" i="7"/>
  <c r="K380" i="7" s="1"/>
  <c r="I379" i="7"/>
  <c r="K379" i="7" s="1"/>
  <c r="I378" i="7"/>
  <c r="K378" i="7" s="1"/>
  <c r="I377" i="7"/>
  <c r="K377" i="7" s="1"/>
  <c r="I376" i="7"/>
  <c r="K376" i="7" s="1"/>
  <c r="I375" i="7"/>
  <c r="K375" i="7" s="1"/>
  <c r="I374" i="7"/>
  <c r="K374" i="7" s="1"/>
  <c r="I373" i="7"/>
  <c r="K373" i="7" s="1"/>
  <c r="I372" i="7"/>
  <c r="K372" i="7" s="1"/>
  <c r="I371" i="7"/>
  <c r="K371" i="7" s="1"/>
  <c r="I370" i="7"/>
  <c r="K370" i="7" s="1"/>
  <c r="I369" i="7"/>
  <c r="K369" i="7" s="1"/>
  <c r="K368" i="7"/>
  <c r="I368" i="7"/>
  <c r="I365" i="7"/>
  <c r="K365" i="7" s="1"/>
  <c r="I364" i="7"/>
  <c r="K364" i="7" s="1"/>
  <c r="I363" i="7"/>
  <c r="K363" i="7" s="1"/>
  <c r="I362" i="7"/>
  <c r="K362" i="7" s="1"/>
  <c r="I361" i="7"/>
  <c r="K361" i="7" s="1"/>
  <c r="I358" i="7"/>
  <c r="K358" i="7" s="1"/>
  <c r="I357" i="7"/>
  <c r="K357" i="7" s="1"/>
  <c r="K356" i="7"/>
  <c r="I356" i="7"/>
  <c r="I355" i="7"/>
  <c r="K355" i="7" s="1"/>
  <c r="I354" i="7"/>
  <c r="K354" i="7" s="1"/>
  <c r="I353" i="7"/>
  <c r="K353" i="7" s="1"/>
  <c r="K352" i="7"/>
  <c r="I352" i="7"/>
  <c r="I351" i="7"/>
  <c r="K351" i="7" s="1"/>
  <c r="I350" i="7"/>
  <c r="K350" i="7" s="1"/>
  <c r="I349" i="7"/>
  <c r="K349" i="7" s="1"/>
  <c r="I348" i="7"/>
  <c r="K348" i="7" s="1"/>
  <c r="I345" i="7"/>
  <c r="K345" i="7" s="1"/>
  <c r="I344" i="7"/>
  <c r="K344" i="7" s="1"/>
  <c r="I343" i="7"/>
  <c r="K343" i="7" s="1"/>
  <c r="I342" i="7"/>
  <c r="K342" i="7" s="1"/>
  <c r="I341" i="7"/>
  <c r="K341" i="7" s="1"/>
  <c r="I340" i="7"/>
  <c r="K340" i="7" s="1"/>
  <c r="I339" i="7"/>
  <c r="K339" i="7" s="1"/>
  <c r="I338" i="7"/>
  <c r="K338" i="7" s="1"/>
  <c r="I337" i="7"/>
  <c r="K337" i="7" s="1"/>
  <c r="K336" i="7"/>
  <c r="I336" i="7"/>
  <c r="I335" i="7"/>
  <c r="K335" i="7" s="1"/>
  <c r="I334" i="7"/>
  <c r="K334" i="7" s="1"/>
  <c r="I333" i="7"/>
  <c r="K333" i="7" s="1"/>
  <c r="I332" i="7"/>
  <c r="K332" i="7" s="1"/>
  <c r="I329" i="7"/>
  <c r="K329" i="7" s="1"/>
  <c r="I328" i="7"/>
  <c r="K328" i="7" s="1"/>
  <c r="I327" i="7"/>
  <c r="K327" i="7" s="1"/>
  <c r="I326" i="7"/>
  <c r="K326" i="7" s="1"/>
  <c r="I325" i="7"/>
  <c r="K325" i="7" s="1"/>
  <c r="K324" i="7"/>
  <c r="I324" i="7"/>
  <c r="I323" i="7"/>
  <c r="K323" i="7" s="1"/>
  <c r="K322" i="7"/>
  <c r="I322" i="7"/>
  <c r="I321" i="7"/>
  <c r="K321" i="7" s="1"/>
  <c r="I320" i="7"/>
  <c r="K320" i="7" s="1"/>
  <c r="I319" i="7"/>
  <c r="K319" i="7" s="1"/>
  <c r="I318" i="7"/>
  <c r="K318" i="7" s="1"/>
  <c r="I317" i="7"/>
  <c r="K317" i="7" s="1"/>
  <c r="K316" i="7"/>
  <c r="I316" i="7"/>
  <c r="I315" i="7"/>
  <c r="K315" i="7" s="1"/>
  <c r="K314" i="7"/>
  <c r="I314" i="7"/>
  <c r="I313" i="7"/>
  <c r="K313" i="7" s="1"/>
  <c r="I312" i="7"/>
  <c r="K312" i="7" s="1"/>
  <c r="I311" i="7"/>
  <c r="K311" i="7" s="1"/>
  <c r="I310" i="7"/>
  <c r="K310" i="7" s="1"/>
  <c r="I307" i="7"/>
  <c r="K307" i="7" s="1"/>
  <c r="K306" i="7"/>
  <c r="I306" i="7"/>
  <c r="I305" i="7"/>
  <c r="K305" i="7" s="1"/>
  <c r="I304" i="7"/>
  <c r="K304" i="7" s="1"/>
  <c r="I303" i="7"/>
  <c r="K303" i="7" s="1"/>
  <c r="I302" i="7"/>
  <c r="K302" i="7" s="1"/>
  <c r="I301" i="7"/>
  <c r="K301" i="7" s="1"/>
  <c r="K300" i="7"/>
  <c r="I300" i="7"/>
  <c r="I299" i="7"/>
  <c r="K299" i="7" s="1"/>
  <c r="I296" i="7"/>
  <c r="K296" i="7" s="1"/>
  <c r="I295" i="7"/>
  <c r="K295" i="7" s="1"/>
  <c r="I294" i="7"/>
  <c r="K294" i="7" s="1"/>
  <c r="I293" i="7"/>
  <c r="K293" i="7" s="1"/>
  <c r="K292" i="7"/>
  <c r="I292" i="7"/>
  <c r="I291" i="7"/>
  <c r="K291" i="7" s="1"/>
  <c r="K290" i="7"/>
  <c r="I290" i="7"/>
  <c r="I289" i="7"/>
  <c r="K289" i="7" s="1"/>
  <c r="I288" i="7"/>
  <c r="K288" i="7" s="1"/>
  <c r="I287" i="7"/>
  <c r="K287" i="7" s="1"/>
  <c r="K284" i="7"/>
  <c r="I284" i="7"/>
  <c r="I283" i="7"/>
  <c r="K283" i="7" s="1"/>
  <c r="K282" i="7"/>
  <c r="I282" i="7"/>
  <c r="I281" i="7"/>
  <c r="K281" i="7" s="1"/>
  <c r="I280" i="7"/>
  <c r="K280" i="7" s="1"/>
  <c r="I279" i="7"/>
  <c r="K279" i="7" s="1"/>
  <c r="I278" i="7"/>
  <c r="K278" i="7" s="1"/>
  <c r="I277" i="7"/>
  <c r="K277" i="7" s="1"/>
  <c r="K276" i="7"/>
  <c r="I276" i="7"/>
  <c r="I275" i="7"/>
  <c r="K275" i="7" s="1"/>
  <c r="K274" i="7"/>
  <c r="I274" i="7"/>
  <c r="I273" i="7"/>
  <c r="K273" i="7" s="1"/>
  <c r="I270" i="7"/>
  <c r="K270" i="7" s="1"/>
  <c r="I269" i="7"/>
  <c r="K269" i="7" s="1"/>
  <c r="K268" i="7"/>
  <c r="I268" i="7"/>
  <c r="I267" i="7"/>
  <c r="K267" i="7" s="1"/>
  <c r="K266" i="7"/>
  <c r="I266" i="7"/>
  <c r="I265" i="7"/>
  <c r="K265" i="7" s="1"/>
  <c r="I264" i="7"/>
  <c r="K264" i="7" s="1"/>
  <c r="I263" i="7"/>
  <c r="K263" i="7" s="1"/>
  <c r="I262" i="7"/>
  <c r="K262" i="7" s="1"/>
  <c r="I261" i="7"/>
  <c r="K261" i="7" s="1"/>
  <c r="K260" i="7"/>
  <c r="I260" i="7"/>
  <c r="I259" i="7"/>
  <c r="K259" i="7" s="1"/>
  <c r="K258" i="7"/>
  <c r="I258" i="7"/>
  <c r="I257" i="7"/>
  <c r="K257" i="7" s="1"/>
  <c r="I256" i="7"/>
  <c r="K256" i="7" s="1"/>
  <c r="I255" i="7"/>
  <c r="K255" i="7" s="1"/>
  <c r="I254" i="7"/>
  <c r="K254" i="7" s="1"/>
  <c r="I253" i="7"/>
  <c r="K253" i="7" s="1"/>
  <c r="K252" i="7"/>
  <c r="I252" i="7"/>
  <c r="I251" i="7"/>
  <c r="K251" i="7" s="1"/>
  <c r="K250" i="7"/>
  <c r="I250" i="7"/>
  <c r="I249" i="7"/>
  <c r="K249" i="7" s="1"/>
  <c r="I248" i="7"/>
  <c r="K248" i="7" s="1"/>
  <c r="I247" i="7"/>
  <c r="K247" i="7" s="1"/>
  <c r="I246" i="7"/>
  <c r="K246" i="7" s="1"/>
  <c r="I245" i="7"/>
  <c r="K245" i="7" s="1"/>
  <c r="K244" i="7"/>
  <c r="I244" i="7"/>
  <c r="I243" i="7"/>
  <c r="K243" i="7" s="1"/>
  <c r="K242" i="7"/>
  <c r="I242" i="7"/>
  <c r="I241" i="7"/>
  <c r="K241" i="7" s="1"/>
  <c r="I240" i="7"/>
  <c r="K240" i="7" s="1"/>
  <c r="I239" i="7"/>
  <c r="K239" i="7" s="1"/>
  <c r="I238" i="7"/>
  <c r="K238" i="7" s="1"/>
  <c r="I237" i="7"/>
  <c r="K237" i="7" s="1"/>
  <c r="K236" i="7"/>
  <c r="I236" i="7"/>
  <c r="I235" i="7"/>
  <c r="K235" i="7" s="1"/>
  <c r="K234" i="7"/>
  <c r="I234" i="7"/>
  <c r="I233" i="7"/>
  <c r="K233" i="7" s="1"/>
  <c r="I232" i="7"/>
  <c r="K232" i="7" s="1"/>
  <c r="I231" i="7"/>
  <c r="K231" i="7" s="1"/>
  <c r="I230" i="7"/>
  <c r="K230" i="7" s="1"/>
  <c r="I229" i="7"/>
  <c r="K229" i="7" s="1"/>
  <c r="K228" i="7"/>
  <c r="I228" i="7"/>
  <c r="I227" i="7"/>
  <c r="K227" i="7" s="1"/>
  <c r="K226" i="7"/>
  <c r="I226" i="7"/>
  <c r="I225" i="7"/>
  <c r="K225" i="7" s="1"/>
  <c r="I224" i="7"/>
  <c r="K224" i="7" s="1"/>
  <c r="I223" i="7"/>
  <c r="K223" i="7" s="1"/>
  <c r="I222" i="7"/>
  <c r="K222" i="7" s="1"/>
  <c r="I221" i="7"/>
  <c r="K221" i="7" s="1"/>
  <c r="K220" i="7"/>
  <c r="I220" i="7"/>
  <c r="I219" i="7"/>
  <c r="K219" i="7" s="1"/>
  <c r="K218" i="7"/>
  <c r="I218" i="7"/>
  <c r="I217" i="7"/>
  <c r="K217" i="7" s="1"/>
  <c r="I216" i="7"/>
  <c r="K216" i="7" s="1"/>
  <c r="I215" i="7"/>
  <c r="K215" i="7" s="1"/>
  <c r="I214" i="7"/>
  <c r="K214" i="7" s="1"/>
  <c r="I213" i="7"/>
  <c r="K213" i="7" s="1"/>
  <c r="K212" i="7"/>
  <c r="I212" i="7"/>
  <c r="I211" i="7"/>
  <c r="K211" i="7" s="1"/>
  <c r="K209" i="7"/>
  <c r="K208" i="7"/>
  <c r="I208" i="7"/>
  <c r="I207" i="7"/>
  <c r="K207" i="7" s="1"/>
  <c r="K206" i="7"/>
  <c r="I206" i="7"/>
  <c r="I205" i="7"/>
  <c r="K205" i="7" s="1"/>
  <c r="K204" i="7"/>
  <c r="I204" i="7"/>
  <c r="I201" i="7"/>
  <c r="K201" i="7" s="1"/>
  <c r="K200" i="7"/>
  <c r="I200" i="7"/>
  <c r="I199" i="7"/>
  <c r="K199" i="7" s="1"/>
  <c r="K198" i="7"/>
  <c r="I198" i="7"/>
  <c r="I197" i="7"/>
  <c r="K197" i="7" s="1"/>
  <c r="K196" i="7"/>
  <c r="I196" i="7"/>
  <c r="I195" i="7"/>
  <c r="K195" i="7" s="1"/>
  <c r="K194" i="7"/>
  <c r="I194" i="7"/>
  <c r="I191" i="7"/>
  <c r="K191" i="7" s="1"/>
  <c r="K190" i="7"/>
  <c r="I190" i="7"/>
  <c r="I189" i="7"/>
  <c r="K189" i="7" s="1"/>
  <c r="K188" i="7"/>
  <c r="I188" i="7"/>
  <c r="I187" i="7"/>
  <c r="K187" i="7" s="1"/>
  <c r="K186" i="7"/>
  <c r="I186" i="7"/>
  <c r="I185" i="7"/>
  <c r="K185" i="7" s="1"/>
  <c r="K184" i="7"/>
  <c r="I184" i="7"/>
  <c r="I181" i="7"/>
  <c r="K181" i="7" s="1"/>
  <c r="K180" i="7"/>
  <c r="I180" i="7"/>
  <c r="K178" i="7"/>
  <c r="I178" i="7"/>
  <c r="I177" i="7"/>
  <c r="K177" i="7" s="1"/>
  <c r="K176" i="7"/>
  <c r="I176" i="7"/>
  <c r="I175" i="7"/>
  <c r="K175" i="7" s="1"/>
  <c r="K174" i="7"/>
  <c r="I174" i="7"/>
  <c r="I173" i="7"/>
  <c r="K173" i="7" s="1"/>
  <c r="K172" i="7"/>
  <c r="I172" i="7"/>
  <c r="I171" i="7"/>
  <c r="K171" i="7" s="1"/>
  <c r="K170" i="7"/>
  <c r="I170" i="7"/>
  <c r="I169" i="7"/>
  <c r="K169" i="7" s="1"/>
  <c r="K168" i="7"/>
  <c r="I168" i="7"/>
  <c r="I167" i="7"/>
  <c r="K167" i="7" s="1"/>
  <c r="K166" i="7"/>
  <c r="I166" i="7"/>
  <c r="I165" i="7"/>
  <c r="K165" i="7" s="1"/>
  <c r="K164" i="7"/>
  <c r="I164" i="7"/>
  <c r="I163" i="7"/>
  <c r="K163" i="7" s="1"/>
  <c r="K162" i="7"/>
  <c r="I162" i="7"/>
  <c r="I161" i="7"/>
  <c r="K161" i="7" s="1"/>
  <c r="K160" i="7"/>
  <c r="I160" i="7"/>
  <c r="I159" i="7"/>
  <c r="K159" i="7" s="1"/>
  <c r="K158" i="7"/>
  <c r="I158" i="7"/>
  <c r="I157" i="7"/>
  <c r="K157" i="7" s="1"/>
  <c r="K156" i="7"/>
  <c r="I156" i="7"/>
  <c r="I155" i="7"/>
  <c r="K155" i="7" s="1"/>
  <c r="K154" i="7"/>
  <c r="I154" i="7"/>
  <c r="I153" i="7"/>
  <c r="K153" i="7" s="1"/>
  <c r="K152" i="7"/>
  <c r="I152" i="7"/>
  <c r="I151" i="7"/>
  <c r="K151" i="7" s="1"/>
  <c r="K150" i="7"/>
  <c r="I150" i="7"/>
  <c r="I149" i="7"/>
  <c r="K149" i="7" s="1"/>
  <c r="K148" i="7"/>
  <c r="I148" i="7"/>
  <c r="I147" i="7"/>
  <c r="K147" i="7" s="1"/>
  <c r="K146" i="7"/>
  <c r="I146" i="7"/>
  <c r="I145" i="7"/>
  <c r="K145" i="7" s="1"/>
  <c r="K144" i="7"/>
  <c r="I144" i="7"/>
  <c r="I143" i="7"/>
  <c r="K143" i="7" s="1"/>
  <c r="K142" i="7"/>
  <c r="I142" i="7"/>
  <c r="I141" i="7"/>
  <c r="K141" i="7" s="1"/>
  <c r="K140" i="7"/>
  <c r="I140" i="7"/>
  <c r="I139" i="7"/>
  <c r="K139" i="7" s="1"/>
  <c r="K138" i="7"/>
  <c r="I138" i="7"/>
  <c r="I137" i="7"/>
  <c r="K137" i="7" s="1"/>
  <c r="K136" i="7"/>
  <c r="I136" i="7"/>
  <c r="I135" i="7"/>
  <c r="K135" i="7" s="1"/>
  <c r="K134" i="7"/>
  <c r="I134" i="7"/>
  <c r="I133" i="7"/>
  <c r="K133" i="7" s="1"/>
  <c r="K132" i="7"/>
  <c r="I132" i="7"/>
  <c r="I131" i="7"/>
  <c r="K131" i="7" s="1"/>
  <c r="K130" i="7"/>
  <c r="I130" i="7"/>
  <c r="I129" i="7"/>
  <c r="K129" i="7" s="1"/>
  <c r="K128" i="7"/>
  <c r="I128" i="7"/>
  <c r="I127" i="7"/>
  <c r="K127" i="7" s="1"/>
  <c r="K126" i="7"/>
  <c r="I126" i="7"/>
  <c r="I125" i="7"/>
  <c r="K125" i="7" s="1"/>
  <c r="K124" i="7"/>
  <c r="I124" i="7"/>
  <c r="I123" i="7"/>
  <c r="K123" i="7" s="1"/>
  <c r="K122" i="7"/>
  <c r="I122" i="7"/>
  <c r="I121" i="7"/>
  <c r="K121" i="7" s="1"/>
  <c r="K120" i="7"/>
  <c r="I120" i="7"/>
  <c r="I119" i="7"/>
  <c r="K119" i="7" s="1"/>
  <c r="K118" i="7"/>
  <c r="I118" i="7"/>
  <c r="I117" i="7"/>
  <c r="K117" i="7" s="1"/>
  <c r="K116" i="7"/>
  <c r="I116" i="7"/>
  <c r="I115" i="7"/>
  <c r="K115" i="7" s="1"/>
  <c r="K114" i="7"/>
  <c r="I114" i="7"/>
  <c r="I113" i="7"/>
  <c r="K113" i="7" s="1"/>
  <c r="K112" i="7"/>
  <c r="I112" i="7"/>
  <c r="I111" i="7"/>
  <c r="K111" i="7" s="1"/>
  <c r="K110" i="7"/>
  <c r="I110" i="7"/>
  <c r="I109" i="7"/>
  <c r="K109" i="7" s="1"/>
  <c r="K108" i="7"/>
  <c r="I108" i="7"/>
  <c r="I107" i="7"/>
  <c r="K107" i="7" s="1"/>
  <c r="K106" i="7"/>
  <c r="I106" i="7"/>
  <c r="I105" i="7"/>
  <c r="K105" i="7" s="1"/>
  <c r="K104" i="7"/>
  <c r="I104" i="7"/>
  <c r="I103" i="7"/>
  <c r="K103" i="7" s="1"/>
  <c r="K102" i="7"/>
  <c r="I102" i="7"/>
  <c r="I101" i="7"/>
  <c r="K101" i="7" s="1"/>
  <c r="K100" i="7"/>
  <c r="I100" i="7"/>
  <c r="I99" i="7"/>
  <c r="K99" i="7" s="1"/>
  <c r="K98" i="7"/>
  <c r="I98" i="7"/>
  <c r="I97" i="7"/>
  <c r="K97" i="7" s="1"/>
  <c r="K96" i="7"/>
  <c r="I96" i="7"/>
  <c r="I95" i="7"/>
  <c r="K95" i="7" s="1"/>
  <c r="K94" i="7"/>
  <c r="I94" i="7"/>
  <c r="I93" i="7"/>
  <c r="K93" i="7" s="1"/>
  <c r="K92" i="7"/>
  <c r="I92" i="7"/>
  <c r="I91" i="7"/>
  <c r="K91" i="7" s="1"/>
  <c r="K90" i="7"/>
  <c r="I90" i="7"/>
  <c r="I89" i="7"/>
  <c r="K89" i="7" s="1"/>
  <c r="K88" i="7"/>
  <c r="I88" i="7"/>
  <c r="I87" i="7"/>
  <c r="K87" i="7" s="1"/>
  <c r="K86" i="7"/>
  <c r="I86" i="7"/>
  <c r="I85" i="7"/>
  <c r="K85" i="7" s="1"/>
  <c r="K84" i="7"/>
  <c r="I84" i="7"/>
  <c r="I83" i="7"/>
  <c r="K83" i="7" s="1"/>
  <c r="K82" i="7"/>
  <c r="I82" i="7"/>
  <c r="I81" i="7"/>
  <c r="K81" i="7" s="1"/>
  <c r="K80" i="7"/>
  <c r="I80" i="7"/>
  <c r="I79" i="7"/>
  <c r="K79" i="7" s="1"/>
  <c r="K78" i="7"/>
  <c r="I78" i="7"/>
  <c r="I77" i="7"/>
  <c r="K77" i="7" s="1"/>
  <c r="K76" i="7"/>
  <c r="I76" i="7"/>
  <c r="I75" i="7"/>
  <c r="K75" i="7" s="1"/>
  <c r="K74" i="7"/>
  <c r="I74" i="7"/>
  <c r="I73" i="7"/>
  <c r="K73" i="7" s="1"/>
  <c r="K72" i="7"/>
  <c r="I72" i="7"/>
  <c r="I71" i="7"/>
  <c r="K71" i="7" s="1"/>
  <c r="K70" i="7"/>
  <c r="I70" i="7"/>
  <c r="I69" i="7"/>
  <c r="K69" i="7" s="1"/>
  <c r="K68" i="7"/>
  <c r="I68" i="7"/>
  <c r="I67" i="7"/>
  <c r="K67" i="7" s="1"/>
  <c r="K66" i="7"/>
  <c r="I66" i="7"/>
  <c r="I65" i="7"/>
  <c r="K65" i="7" s="1"/>
  <c r="K64" i="7"/>
  <c r="I64" i="7"/>
  <c r="I63" i="7"/>
  <c r="K63" i="7" s="1"/>
  <c r="K62" i="7"/>
  <c r="I62" i="7"/>
  <c r="I61" i="7"/>
  <c r="K61" i="7" s="1"/>
  <c r="K60" i="7"/>
  <c r="I60" i="7"/>
  <c r="K59" i="7"/>
  <c r="I59" i="7"/>
  <c r="K58" i="7"/>
  <c r="I58" i="7"/>
  <c r="K57" i="7"/>
  <c r="I57" i="7"/>
  <c r="K56" i="7"/>
  <c r="I56" i="7"/>
  <c r="K55" i="7"/>
  <c r="I55" i="7"/>
  <c r="K54" i="7"/>
  <c r="I54" i="7"/>
  <c r="K53" i="7"/>
  <c r="I53" i="7"/>
  <c r="K52" i="7"/>
  <c r="I52" i="7"/>
  <c r="K51" i="7"/>
  <c r="I51" i="7"/>
  <c r="K50" i="7"/>
  <c r="I50" i="7"/>
  <c r="K49" i="7"/>
  <c r="I49" i="7"/>
  <c r="K48" i="7"/>
  <c r="I48" i="7"/>
  <c r="K47" i="7"/>
  <c r="I47" i="7"/>
  <c r="I43" i="7"/>
  <c r="K43" i="7" s="1"/>
  <c r="I42" i="7"/>
  <c r="K42" i="7" s="1"/>
  <c r="I41" i="7"/>
  <c r="K41" i="7" s="1"/>
  <c r="I40" i="7"/>
  <c r="K40" i="7" s="1"/>
  <c r="I39" i="7"/>
  <c r="K39" i="7" s="1"/>
  <c r="I38" i="7"/>
  <c r="K38" i="7" s="1"/>
  <c r="I37" i="7"/>
  <c r="K37" i="7" s="1"/>
  <c r="I36" i="7"/>
  <c r="K36" i="7" s="1"/>
  <c r="I35" i="7"/>
  <c r="K35" i="7" s="1"/>
  <c r="I34" i="7"/>
  <c r="K34" i="7" s="1"/>
  <c r="I33" i="7"/>
  <c r="K33" i="7" s="1"/>
  <c r="I32" i="7"/>
  <c r="K32" i="7" s="1"/>
  <c r="I31" i="7"/>
  <c r="K31" i="7" s="1"/>
  <c r="I30" i="7"/>
  <c r="K30" i="7" s="1"/>
  <c r="I29" i="7"/>
  <c r="K29" i="7" s="1"/>
  <c r="I28" i="7"/>
  <c r="K28" i="7" s="1"/>
  <c r="I27" i="7"/>
  <c r="K27" i="7" s="1"/>
  <c r="I26" i="7"/>
  <c r="K26" i="7" s="1"/>
  <c r="I25" i="7"/>
  <c r="K25" i="7" s="1"/>
  <c r="I24" i="7"/>
  <c r="K24" i="7" s="1"/>
  <c r="I23" i="7"/>
  <c r="K23" i="7" s="1"/>
  <c r="I22" i="7"/>
  <c r="K22" i="7" s="1"/>
  <c r="I21" i="7"/>
  <c r="K21" i="7" s="1"/>
  <c r="I20" i="7"/>
  <c r="K20" i="7" s="1"/>
  <c r="I19" i="7"/>
  <c r="K19" i="7" s="1"/>
  <c r="I15" i="7"/>
  <c r="K15" i="7" s="1"/>
  <c r="I14" i="7"/>
  <c r="K14" i="7" s="1"/>
  <c r="I13" i="7"/>
  <c r="K13" i="7" s="1"/>
  <c r="I12" i="7"/>
  <c r="K12" i="7" s="1"/>
  <c r="I11" i="7"/>
  <c r="K11" i="7" s="1"/>
  <c r="I7" i="7"/>
  <c r="K7" i="7" s="1"/>
  <c r="I6" i="7"/>
  <c r="K6" i="7" s="1"/>
  <c r="I5" i="7"/>
  <c r="K5" i="7" s="1"/>
  <c r="I4" i="7"/>
  <c r="K4" i="7" s="1"/>
  <c r="K3" i="7"/>
  <c r="I3" i="7"/>
  <c r="K32" i="15" l="1"/>
  <c r="F80" i="15" s="1"/>
  <c r="F105" i="15" s="1"/>
  <c r="F130" i="15" s="1"/>
  <c r="AB68" i="10" s="1"/>
  <c r="E87" i="15"/>
  <c r="E112" i="15" s="1"/>
  <c r="E137" i="15" s="1"/>
  <c r="AA75" i="10" s="1"/>
  <c r="E122" i="10" s="1"/>
  <c r="E145" i="10" s="1"/>
  <c r="E192" i="10" s="1"/>
  <c r="O87" i="15"/>
  <c r="O112" i="15" s="1"/>
  <c r="O137" i="15" s="1"/>
  <c r="AK75" i="10" s="1"/>
  <c r="C87" i="15"/>
  <c r="J82" i="15"/>
  <c r="J107" i="15" s="1"/>
  <c r="J132" i="15" s="1"/>
  <c r="AF70" i="10" s="1"/>
  <c r="S82" i="15"/>
  <c r="S107" i="15" s="1"/>
  <c r="S132" i="15" s="1"/>
  <c r="AO70" i="10" s="1"/>
  <c r="P82" i="15"/>
  <c r="P107" i="15" s="1"/>
  <c r="P132" i="15" s="1"/>
  <c r="AL70" i="10" s="1"/>
  <c r="U82" i="15"/>
  <c r="U107" i="15" s="1"/>
  <c r="U132" i="15" s="1"/>
  <c r="AQ70" i="10" s="1"/>
  <c r="M97" i="15"/>
  <c r="M122" i="15" s="1"/>
  <c r="M147" i="15" s="1"/>
  <c r="AI85" i="10" s="1"/>
  <c r="M132" i="10" s="1"/>
  <c r="M155" i="10" s="1"/>
  <c r="M202" i="10" s="1"/>
  <c r="K97" i="15"/>
  <c r="K122" i="15" s="1"/>
  <c r="K147" i="15" s="1"/>
  <c r="AG85" i="10" s="1"/>
  <c r="K132" i="10" s="1"/>
  <c r="K155" i="10" s="1"/>
  <c r="K202" i="10" s="1"/>
  <c r="D97" i="15"/>
  <c r="D122" i="15" s="1"/>
  <c r="D147" i="15" s="1"/>
  <c r="Z85" i="10" s="1"/>
  <c r="D132" i="10" s="1"/>
  <c r="D155" i="10" s="1"/>
  <c r="D202" i="10" s="1"/>
  <c r="E97" i="15"/>
  <c r="E122" i="15" s="1"/>
  <c r="E147" i="15" s="1"/>
  <c r="AA85" i="10" s="1"/>
  <c r="E132" i="10" s="1"/>
  <c r="E155" i="10" s="1"/>
  <c r="E202" i="10" s="1"/>
  <c r="N97" i="15"/>
  <c r="N122" i="15" s="1"/>
  <c r="N147" i="15" s="1"/>
  <c r="AJ85" i="10" s="1"/>
  <c r="N132" i="10" s="1"/>
  <c r="N155" i="10" s="1"/>
  <c r="N202" i="10" s="1"/>
  <c r="S97" i="15"/>
  <c r="S122" i="15" s="1"/>
  <c r="S147" i="15" s="1"/>
  <c r="AO85" i="10" s="1"/>
  <c r="S132" i="10" s="1"/>
  <c r="S155" i="10" s="1"/>
  <c r="S202" i="10" s="1"/>
  <c r="W184" i="10"/>
  <c r="E96" i="15" l="1"/>
  <c r="E121" i="15" s="1"/>
  <c r="E146" i="15" s="1"/>
  <c r="AA84" i="10" s="1"/>
  <c r="E131" i="10" s="1"/>
  <c r="E154" i="10" s="1"/>
  <c r="E201" i="10" s="1"/>
  <c r="F97" i="15"/>
  <c r="F122" i="15" s="1"/>
  <c r="F147" i="15" s="1"/>
  <c r="AB85" i="10" s="1"/>
  <c r="F132" i="10" s="1"/>
  <c r="F155" i="10" s="1"/>
  <c r="F202" i="10" s="1"/>
  <c r="T97" i="15"/>
  <c r="T122" i="15" s="1"/>
  <c r="T147" i="15" s="1"/>
  <c r="AP85" i="10" s="1"/>
  <c r="T132" i="10" s="1"/>
  <c r="T155" i="10" s="1"/>
  <c r="T202" i="10" s="1"/>
  <c r="O82" i="15"/>
  <c r="O107" i="15" s="1"/>
  <c r="O132" i="15" s="1"/>
  <c r="AK70" i="10" s="1"/>
  <c r="G82" i="15"/>
  <c r="G107" i="15" s="1"/>
  <c r="G132" i="15" s="1"/>
  <c r="AC70" i="10" s="1"/>
  <c r="M82" i="15"/>
  <c r="M107" i="15" s="1"/>
  <c r="M132" i="15" s="1"/>
  <c r="AI70" i="10" s="1"/>
  <c r="P87" i="15"/>
  <c r="P112" i="15" s="1"/>
  <c r="P137" i="15" s="1"/>
  <c r="AL75" i="10" s="1"/>
  <c r="F89" i="15"/>
  <c r="F114" i="15" s="1"/>
  <c r="F139" i="15" s="1"/>
  <c r="AB77" i="10" s="1"/>
  <c r="F124" i="10" s="1"/>
  <c r="F147" i="10" s="1"/>
  <c r="F194" i="10" s="1"/>
  <c r="I97" i="15"/>
  <c r="I122" i="15" s="1"/>
  <c r="I147" i="15" s="1"/>
  <c r="AE85" i="10" s="1"/>
  <c r="I132" i="10" s="1"/>
  <c r="I155" i="10" s="1"/>
  <c r="I202" i="10" s="1"/>
  <c r="G97" i="15"/>
  <c r="G122" i="15" s="1"/>
  <c r="G147" i="15" s="1"/>
  <c r="AC85" i="10" s="1"/>
  <c r="G132" i="10" s="1"/>
  <c r="G155" i="10" s="1"/>
  <c r="G202" i="10" s="1"/>
  <c r="E82" i="15"/>
  <c r="E107" i="15" s="1"/>
  <c r="E132" i="15" s="1"/>
  <c r="AA70" i="10" s="1"/>
  <c r="E117" i="10" s="1"/>
  <c r="E140" i="10" s="1"/>
  <c r="E187" i="10" s="1"/>
  <c r="K82" i="15"/>
  <c r="K107" i="15" s="1"/>
  <c r="K132" i="15" s="1"/>
  <c r="AG70" i="10" s="1"/>
  <c r="Q82" i="15"/>
  <c r="Q107" i="15" s="1"/>
  <c r="Q132" i="15" s="1"/>
  <c r="AM70" i="10" s="1"/>
  <c r="S87" i="15"/>
  <c r="S112" i="15" s="1"/>
  <c r="S137" i="15" s="1"/>
  <c r="AO75" i="10" s="1"/>
  <c r="N87" i="15"/>
  <c r="N112" i="15" s="1"/>
  <c r="N137" i="15" s="1"/>
  <c r="AJ75" i="10" s="1"/>
  <c r="R87" i="15"/>
  <c r="R112" i="15" s="1"/>
  <c r="R137" i="15" s="1"/>
  <c r="AN75" i="10" s="1"/>
  <c r="Q87" i="15"/>
  <c r="Q112" i="15" s="1"/>
  <c r="Q137" i="15" s="1"/>
  <c r="AM75" i="10" s="1"/>
  <c r="I87" i="15"/>
  <c r="I112" i="15" s="1"/>
  <c r="I137" i="15" s="1"/>
  <c r="AE75" i="10" s="1"/>
  <c r="I122" i="10" s="1"/>
  <c r="I145" i="10" s="1"/>
  <c r="I192" i="10" s="1"/>
  <c r="L83" i="15"/>
  <c r="L108" i="15" s="1"/>
  <c r="L133" i="15" s="1"/>
  <c r="AH71" i="10" s="1"/>
  <c r="V83" i="15"/>
  <c r="V108" i="15" s="1"/>
  <c r="V133" i="15" s="1"/>
  <c r="AR71" i="10" s="1"/>
  <c r="J83" i="15"/>
  <c r="J108" i="15" s="1"/>
  <c r="J133" i="15" s="1"/>
  <c r="AF71" i="10" s="1"/>
  <c r="O81" i="15"/>
  <c r="O106" i="15" s="1"/>
  <c r="O131" i="15" s="1"/>
  <c r="AK69" i="10" s="1"/>
  <c r="G89" i="15"/>
  <c r="G114" i="15" s="1"/>
  <c r="G139" i="15" s="1"/>
  <c r="AC77" i="10" s="1"/>
  <c r="G124" i="10" s="1"/>
  <c r="G147" i="10" s="1"/>
  <c r="G194" i="10" s="1"/>
  <c r="V88" i="15"/>
  <c r="V113" i="15" s="1"/>
  <c r="V138" i="15" s="1"/>
  <c r="AR76" i="10" s="1"/>
  <c r="R88" i="15"/>
  <c r="R113" i="15" s="1"/>
  <c r="R138" i="15" s="1"/>
  <c r="AN76" i="10" s="1"/>
  <c r="H98" i="15"/>
  <c r="H123" i="15" s="1"/>
  <c r="H148" i="15" s="1"/>
  <c r="AD86" i="10" s="1"/>
  <c r="H133" i="10" s="1"/>
  <c r="H156" i="10" s="1"/>
  <c r="H203" i="10" s="1"/>
  <c r="H86" i="15"/>
  <c r="H111" i="15" s="1"/>
  <c r="H136" i="15" s="1"/>
  <c r="AD74" i="10" s="1"/>
  <c r="H121" i="10" s="1"/>
  <c r="H144" i="10" s="1"/>
  <c r="H191" i="10" s="1"/>
  <c r="L84" i="15"/>
  <c r="L109" i="15" s="1"/>
  <c r="L134" i="15" s="1"/>
  <c r="AH72" i="10" s="1"/>
  <c r="G96" i="15"/>
  <c r="G121" i="15" s="1"/>
  <c r="G146" i="15" s="1"/>
  <c r="AC84" i="10" s="1"/>
  <c r="G131" i="10" s="1"/>
  <c r="G154" i="10" s="1"/>
  <c r="G201" i="10" s="1"/>
  <c r="O97" i="15"/>
  <c r="O122" i="15" s="1"/>
  <c r="O147" i="15" s="1"/>
  <c r="AK85" i="10" s="1"/>
  <c r="O132" i="10" s="1"/>
  <c r="O155" i="10" s="1"/>
  <c r="O202" i="10" s="1"/>
  <c r="H97" i="15"/>
  <c r="H122" i="15" s="1"/>
  <c r="H147" i="15" s="1"/>
  <c r="AD85" i="10" s="1"/>
  <c r="H132" i="10" s="1"/>
  <c r="H155" i="10" s="1"/>
  <c r="H202" i="10" s="1"/>
  <c r="R97" i="15"/>
  <c r="R122" i="15" s="1"/>
  <c r="R147" i="15" s="1"/>
  <c r="AN85" i="10" s="1"/>
  <c r="R132" i="10" s="1"/>
  <c r="R155" i="10" s="1"/>
  <c r="R202" i="10" s="1"/>
  <c r="J97" i="15"/>
  <c r="J122" i="15" s="1"/>
  <c r="J147" i="15" s="1"/>
  <c r="AF85" i="10" s="1"/>
  <c r="J132" i="10" s="1"/>
  <c r="J155" i="10" s="1"/>
  <c r="J202" i="10" s="1"/>
  <c r="V97" i="15"/>
  <c r="V122" i="15" s="1"/>
  <c r="V147" i="15" s="1"/>
  <c r="AR85" i="10" s="1"/>
  <c r="H82" i="15"/>
  <c r="H107" i="15" s="1"/>
  <c r="H132" i="15" s="1"/>
  <c r="AD70" i="10" s="1"/>
  <c r="N82" i="15"/>
  <c r="N107" i="15" s="1"/>
  <c r="N132" i="15" s="1"/>
  <c r="AJ70" i="10" s="1"/>
  <c r="R82" i="15"/>
  <c r="R107" i="15" s="1"/>
  <c r="R132" i="15" s="1"/>
  <c r="AN70" i="10" s="1"/>
  <c r="D82" i="15"/>
  <c r="D107" i="15" s="1"/>
  <c r="D132" i="15" s="1"/>
  <c r="Z70" i="10" s="1"/>
  <c r="D117" i="10" s="1"/>
  <c r="D140" i="10" s="1"/>
  <c r="D187" i="10" s="1"/>
  <c r="C82" i="15"/>
  <c r="C107" i="15" s="1"/>
  <c r="G87" i="15"/>
  <c r="G112" i="15" s="1"/>
  <c r="G137" i="15" s="1"/>
  <c r="AC75" i="10" s="1"/>
  <c r="G122" i="10" s="1"/>
  <c r="G145" i="10" s="1"/>
  <c r="G192" i="10" s="1"/>
  <c r="J87" i="15"/>
  <c r="J112" i="15" s="1"/>
  <c r="J137" i="15" s="1"/>
  <c r="AF75" i="10" s="1"/>
  <c r="J122" i="10" s="1"/>
  <c r="J145" i="10" s="1"/>
  <c r="J192" i="10" s="1"/>
  <c r="D87" i="15"/>
  <c r="D112" i="15" s="1"/>
  <c r="D137" i="15" s="1"/>
  <c r="Z75" i="10" s="1"/>
  <c r="D122" i="10" s="1"/>
  <c r="D145" i="10" s="1"/>
  <c r="D192" i="10" s="1"/>
  <c r="M87" i="15"/>
  <c r="M112" i="15" s="1"/>
  <c r="M137" i="15" s="1"/>
  <c r="AI75" i="10" s="1"/>
  <c r="F87" i="15"/>
  <c r="F112" i="15" s="1"/>
  <c r="F137" i="15" s="1"/>
  <c r="AB75" i="10" s="1"/>
  <c r="F122" i="10" s="1"/>
  <c r="F145" i="10" s="1"/>
  <c r="F192" i="10" s="1"/>
  <c r="H83" i="15"/>
  <c r="H108" i="15" s="1"/>
  <c r="H133" i="15" s="1"/>
  <c r="AD71" i="10" s="1"/>
  <c r="E83" i="15"/>
  <c r="E108" i="15" s="1"/>
  <c r="E133" i="15" s="1"/>
  <c r="AA71" i="10" s="1"/>
  <c r="E118" i="10" s="1"/>
  <c r="E141" i="10" s="1"/>
  <c r="E188" i="10" s="1"/>
  <c r="R83" i="15"/>
  <c r="R108" i="15" s="1"/>
  <c r="R133" i="15" s="1"/>
  <c r="AN71" i="10" s="1"/>
  <c r="Q81" i="15"/>
  <c r="Q106" i="15" s="1"/>
  <c r="Q131" i="15" s="1"/>
  <c r="AM69" i="10" s="1"/>
  <c r="L90" i="15"/>
  <c r="L115" i="15" s="1"/>
  <c r="L140" i="15" s="1"/>
  <c r="AH78" i="10" s="1"/>
  <c r="L125" i="10" s="1"/>
  <c r="L148" i="10" s="1"/>
  <c r="L195" i="10" s="1"/>
  <c r="S88" i="15"/>
  <c r="S113" i="15" s="1"/>
  <c r="S138" i="15" s="1"/>
  <c r="AO76" i="10" s="1"/>
  <c r="V89" i="15"/>
  <c r="V114" i="15" s="1"/>
  <c r="V139" i="15" s="1"/>
  <c r="AR77" i="10" s="1"/>
  <c r="U98" i="15"/>
  <c r="U123" i="15" s="1"/>
  <c r="U148" i="15" s="1"/>
  <c r="AQ86" i="10" s="1"/>
  <c r="U133" i="10" s="1"/>
  <c r="U156" i="10" s="1"/>
  <c r="U203" i="10" s="1"/>
  <c r="H93" i="15"/>
  <c r="H118" i="15" s="1"/>
  <c r="H143" i="15" s="1"/>
  <c r="AD81" i="10" s="1"/>
  <c r="H128" i="10" s="1"/>
  <c r="H151" i="10" s="1"/>
  <c r="H198" i="10" s="1"/>
  <c r="O84" i="15"/>
  <c r="O109" i="15" s="1"/>
  <c r="O134" i="15" s="1"/>
  <c r="AK72" i="10" s="1"/>
  <c r="Q83" i="15"/>
  <c r="Q108" i="15" s="1"/>
  <c r="Q133" i="15" s="1"/>
  <c r="AM71" i="10" s="1"/>
  <c r="S83" i="15"/>
  <c r="S108" i="15" s="1"/>
  <c r="S133" i="15" s="1"/>
  <c r="AO71" i="10" s="1"/>
  <c r="E91" i="15"/>
  <c r="E116" i="15" s="1"/>
  <c r="E141" i="15" s="1"/>
  <c r="AA79" i="10" s="1"/>
  <c r="E126" i="10" s="1"/>
  <c r="E149" i="10" s="1"/>
  <c r="E196" i="10" s="1"/>
  <c r="L81" i="15"/>
  <c r="L106" i="15" s="1"/>
  <c r="L131" i="15" s="1"/>
  <c r="AH69" i="10" s="1"/>
  <c r="L89" i="15"/>
  <c r="L114" i="15" s="1"/>
  <c r="L139" i="15" s="1"/>
  <c r="AH77" i="10" s="1"/>
  <c r="L124" i="10" s="1"/>
  <c r="L147" i="10" s="1"/>
  <c r="L194" i="10" s="1"/>
  <c r="E88" i="15"/>
  <c r="E113" i="15" s="1"/>
  <c r="E138" i="15" s="1"/>
  <c r="AA76" i="10" s="1"/>
  <c r="E123" i="10" s="1"/>
  <c r="E146" i="10" s="1"/>
  <c r="E193" i="10" s="1"/>
  <c r="V85" i="15"/>
  <c r="V110" i="15" s="1"/>
  <c r="V135" i="15" s="1"/>
  <c r="AR73" i="10" s="1"/>
  <c r="E98" i="15"/>
  <c r="E123" i="15" s="1"/>
  <c r="E148" i="15" s="1"/>
  <c r="AA86" i="10" s="1"/>
  <c r="E133" i="10" s="1"/>
  <c r="E156" i="10" s="1"/>
  <c r="E203" i="10" s="1"/>
  <c r="H90" i="15"/>
  <c r="H115" i="15" s="1"/>
  <c r="H140" i="15" s="1"/>
  <c r="AD78" i="10" s="1"/>
  <c r="H125" i="10" s="1"/>
  <c r="H148" i="10" s="1"/>
  <c r="H195" i="10" s="1"/>
  <c r="Q84" i="15"/>
  <c r="Q109" i="15" s="1"/>
  <c r="Q134" i="15" s="1"/>
  <c r="AM72" i="10" s="1"/>
  <c r="G92" i="15"/>
  <c r="G117" i="15" s="1"/>
  <c r="G142" i="15" s="1"/>
  <c r="AC80" i="10" s="1"/>
  <c r="G127" i="10" s="1"/>
  <c r="G150" i="10" s="1"/>
  <c r="G197" i="10" s="1"/>
  <c r="K89" i="15"/>
  <c r="K114" i="15" s="1"/>
  <c r="K139" i="15" s="1"/>
  <c r="AG77" i="10" s="1"/>
  <c r="K124" i="10" s="1"/>
  <c r="K147" i="10" s="1"/>
  <c r="K194" i="10" s="1"/>
  <c r="L97" i="15"/>
  <c r="L122" i="15" s="1"/>
  <c r="L147" i="15" s="1"/>
  <c r="AH85" i="10" s="1"/>
  <c r="L132" i="10" s="1"/>
  <c r="L155" i="10" s="1"/>
  <c r="L202" i="10" s="1"/>
  <c r="P97" i="15"/>
  <c r="P122" i="15" s="1"/>
  <c r="P147" i="15" s="1"/>
  <c r="AL85" i="10" s="1"/>
  <c r="P132" i="10" s="1"/>
  <c r="P155" i="10" s="1"/>
  <c r="P202" i="10" s="1"/>
  <c r="C97" i="15"/>
  <c r="C122" i="15" s="1"/>
  <c r="Q97" i="15"/>
  <c r="Q122" i="15" s="1"/>
  <c r="Q147" i="15" s="1"/>
  <c r="AM85" i="10" s="1"/>
  <c r="Q132" i="10" s="1"/>
  <c r="Q155" i="10" s="1"/>
  <c r="Q202" i="10" s="1"/>
  <c r="F94" i="15"/>
  <c r="F119" i="15" s="1"/>
  <c r="F144" i="15" s="1"/>
  <c r="AB82" i="10" s="1"/>
  <c r="F129" i="10" s="1"/>
  <c r="F152" i="10" s="1"/>
  <c r="F199" i="10" s="1"/>
  <c r="I82" i="15"/>
  <c r="I107" i="15" s="1"/>
  <c r="I132" i="15" s="1"/>
  <c r="AE70" i="10" s="1"/>
  <c r="T82" i="15"/>
  <c r="T107" i="15" s="1"/>
  <c r="T132" i="15" s="1"/>
  <c r="AP70" i="10" s="1"/>
  <c r="L82" i="15"/>
  <c r="L107" i="15" s="1"/>
  <c r="L132" i="15" s="1"/>
  <c r="AH70" i="10" s="1"/>
  <c r="V82" i="15"/>
  <c r="V107" i="15" s="1"/>
  <c r="V132" i="15" s="1"/>
  <c r="AR70" i="10" s="1"/>
  <c r="H87" i="15"/>
  <c r="H112" i="15" s="1"/>
  <c r="H137" i="15" s="1"/>
  <c r="AD75" i="10" s="1"/>
  <c r="H122" i="10" s="1"/>
  <c r="H145" i="10" s="1"/>
  <c r="H192" i="10" s="1"/>
  <c r="T87" i="15"/>
  <c r="T112" i="15" s="1"/>
  <c r="T137" i="15" s="1"/>
  <c r="AP75" i="10" s="1"/>
  <c r="L87" i="15"/>
  <c r="L112" i="15" s="1"/>
  <c r="L137" i="15" s="1"/>
  <c r="AH75" i="10" s="1"/>
  <c r="U87" i="15"/>
  <c r="U112" i="15" s="1"/>
  <c r="U137" i="15" s="1"/>
  <c r="AQ75" i="10" s="1"/>
  <c r="V87" i="15"/>
  <c r="V112" i="15" s="1"/>
  <c r="V137" i="15" s="1"/>
  <c r="AR75" i="10" s="1"/>
  <c r="G86" i="15"/>
  <c r="G111" i="15" s="1"/>
  <c r="G136" i="15" s="1"/>
  <c r="AC74" i="10" s="1"/>
  <c r="G121" i="10" s="1"/>
  <c r="G144" i="10" s="1"/>
  <c r="G191" i="10" s="1"/>
  <c r="I83" i="15"/>
  <c r="I108" i="15" s="1"/>
  <c r="I133" i="15" s="1"/>
  <c r="AE71" i="10" s="1"/>
  <c r="K83" i="15"/>
  <c r="K108" i="15" s="1"/>
  <c r="K133" i="15" s="1"/>
  <c r="AG71" i="10" s="1"/>
  <c r="H81" i="15"/>
  <c r="H106" i="15" s="1"/>
  <c r="H131" i="15" s="1"/>
  <c r="AD69" i="10" s="1"/>
  <c r="K81" i="15"/>
  <c r="K106" i="15" s="1"/>
  <c r="K131" i="15" s="1"/>
  <c r="AG69" i="10" s="1"/>
  <c r="L91" i="15"/>
  <c r="L116" i="15" s="1"/>
  <c r="L141" i="15" s="1"/>
  <c r="AH79" i="10" s="1"/>
  <c r="L126" i="10" s="1"/>
  <c r="L149" i="10" s="1"/>
  <c r="L196" i="10" s="1"/>
  <c r="I88" i="15"/>
  <c r="I113" i="15" s="1"/>
  <c r="I138" i="15" s="1"/>
  <c r="AE76" i="10" s="1"/>
  <c r="I123" i="10" s="1"/>
  <c r="I146" i="10" s="1"/>
  <c r="I193" i="10" s="1"/>
  <c r="N98" i="15"/>
  <c r="N123" i="15" s="1"/>
  <c r="N148" i="15" s="1"/>
  <c r="AJ86" i="10" s="1"/>
  <c r="N133" i="10" s="1"/>
  <c r="N156" i="10" s="1"/>
  <c r="N203" i="10" s="1"/>
  <c r="I98" i="15"/>
  <c r="I123" i="15" s="1"/>
  <c r="I148" i="15" s="1"/>
  <c r="AE86" i="10" s="1"/>
  <c r="I133" i="10" s="1"/>
  <c r="I156" i="10" s="1"/>
  <c r="I203" i="10" s="1"/>
  <c r="G84" i="15"/>
  <c r="G109" i="15" s="1"/>
  <c r="G134" i="15" s="1"/>
  <c r="AC72" i="10" s="1"/>
  <c r="G119" i="10" s="1"/>
  <c r="G142" i="10" s="1"/>
  <c r="G189" i="10" s="1"/>
  <c r="V84" i="15"/>
  <c r="V109" i="15" s="1"/>
  <c r="V134" i="15" s="1"/>
  <c r="AR72" i="10" s="1"/>
  <c r="P83" i="15"/>
  <c r="P108" i="15" s="1"/>
  <c r="P133" i="15" s="1"/>
  <c r="AL71" i="10" s="1"/>
  <c r="F83" i="15"/>
  <c r="F108" i="15" s="1"/>
  <c r="F133" i="15" s="1"/>
  <c r="AB71" i="10" s="1"/>
  <c r="F118" i="10" s="1"/>
  <c r="F141" i="10" s="1"/>
  <c r="F188" i="10" s="1"/>
  <c r="T83" i="15"/>
  <c r="T108" i="15" s="1"/>
  <c r="T133" i="15" s="1"/>
  <c r="AP71" i="10" s="1"/>
  <c r="F91" i="15"/>
  <c r="F116" i="15" s="1"/>
  <c r="F141" i="15" s="1"/>
  <c r="AB79" i="10" s="1"/>
  <c r="F126" i="10" s="1"/>
  <c r="F149" i="10" s="1"/>
  <c r="F196" i="10" s="1"/>
  <c r="R81" i="15"/>
  <c r="R106" i="15" s="1"/>
  <c r="R131" i="15" s="1"/>
  <c r="AN69" i="10" s="1"/>
  <c r="I81" i="15"/>
  <c r="I106" i="15" s="1"/>
  <c r="I131" i="15" s="1"/>
  <c r="AE69" i="10" s="1"/>
  <c r="U90" i="15"/>
  <c r="U115" i="15" s="1"/>
  <c r="U140" i="15" s="1"/>
  <c r="AQ78" i="10" s="1"/>
  <c r="L95" i="15"/>
  <c r="L120" i="15" s="1"/>
  <c r="L145" i="15" s="1"/>
  <c r="AH83" i="10" s="1"/>
  <c r="L130" i="10" s="1"/>
  <c r="L153" i="10" s="1"/>
  <c r="L200" i="10" s="1"/>
  <c r="O88" i="15"/>
  <c r="O113" i="15" s="1"/>
  <c r="O138" i="15" s="1"/>
  <c r="AK76" i="10" s="1"/>
  <c r="D88" i="15"/>
  <c r="D113" i="15" s="1"/>
  <c r="D138" i="15" s="1"/>
  <c r="Z76" i="10" s="1"/>
  <c r="D123" i="10" s="1"/>
  <c r="D146" i="10" s="1"/>
  <c r="D193" i="10" s="1"/>
  <c r="V91" i="15"/>
  <c r="V116" i="15" s="1"/>
  <c r="V141" i="15" s="1"/>
  <c r="AR79" i="10" s="1"/>
  <c r="V93" i="15"/>
  <c r="V118" i="15" s="1"/>
  <c r="V143" i="15" s="1"/>
  <c r="AR81" i="10" s="1"/>
  <c r="L98" i="15"/>
  <c r="L123" i="15" s="1"/>
  <c r="L148" i="15" s="1"/>
  <c r="AH86" i="10" s="1"/>
  <c r="L133" i="10" s="1"/>
  <c r="L156" i="10" s="1"/>
  <c r="L203" i="10" s="1"/>
  <c r="S98" i="15"/>
  <c r="S123" i="15" s="1"/>
  <c r="S148" i="15" s="1"/>
  <c r="AO86" i="10" s="1"/>
  <c r="S133" i="10" s="1"/>
  <c r="S156" i="10" s="1"/>
  <c r="S203" i="10" s="1"/>
  <c r="H95" i="15"/>
  <c r="H120" i="15" s="1"/>
  <c r="H145" i="15" s="1"/>
  <c r="AD83" i="10" s="1"/>
  <c r="H130" i="10" s="1"/>
  <c r="H153" i="10" s="1"/>
  <c r="H200" i="10" s="1"/>
  <c r="H80" i="15"/>
  <c r="H105" i="15" s="1"/>
  <c r="H130" i="15" s="1"/>
  <c r="AD68" i="10" s="1"/>
  <c r="K84" i="15"/>
  <c r="K109" i="15" s="1"/>
  <c r="K134" i="15" s="1"/>
  <c r="AG72" i="10" s="1"/>
  <c r="J84" i="15"/>
  <c r="J109" i="15" s="1"/>
  <c r="J134" i="15" s="1"/>
  <c r="AF72" i="10" s="1"/>
  <c r="F81" i="15"/>
  <c r="F106" i="15" s="1"/>
  <c r="F131" i="15" s="1"/>
  <c r="AB69" i="10" s="1"/>
  <c r="V81" i="15"/>
  <c r="V106" i="15" s="1"/>
  <c r="V131" i="15" s="1"/>
  <c r="AR69" i="10" s="1"/>
  <c r="P81" i="15"/>
  <c r="P106" i="15" s="1"/>
  <c r="P131" i="15" s="1"/>
  <c r="AL69" i="10" s="1"/>
  <c r="L80" i="15"/>
  <c r="L105" i="15" s="1"/>
  <c r="L130" i="15" s="1"/>
  <c r="AH68" i="10" s="1"/>
  <c r="L92" i="15"/>
  <c r="L117" i="15" s="1"/>
  <c r="L142" i="15" s="1"/>
  <c r="AH80" i="10" s="1"/>
  <c r="L127" i="10" s="1"/>
  <c r="L150" i="10" s="1"/>
  <c r="L197" i="10" s="1"/>
  <c r="U88" i="15"/>
  <c r="U113" i="15" s="1"/>
  <c r="U138" i="15" s="1"/>
  <c r="AQ76" i="10" s="1"/>
  <c r="Q88" i="15"/>
  <c r="Q113" i="15" s="1"/>
  <c r="Q138" i="15" s="1"/>
  <c r="AM76" i="10" s="1"/>
  <c r="V92" i="15"/>
  <c r="V117" i="15" s="1"/>
  <c r="V142" i="15" s="1"/>
  <c r="AR80" i="10" s="1"/>
  <c r="K98" i="15"/>
  <c r="K123" i="15" s="1"/>
  <c r="K148" i="15" s="1"/>
  <c r="AG86" i="10" s="1"/>
  <c r="K133" i="10" s="1"/>
  <c r="K156" i="10" s="1"/>
  <c r="K203" i="10" s="1"/>
  <c r="Q98" i="15"/>
  <c r="Q123" i="15" s="1"/>
  <c r="Q148" i="15" s="1"/>
  <c r="AM86" i="10" s="1"/>
  <c r="Q133" i="10" s="1"/>
  <c r="Q156" i="10" s="1"/>
  <c r="Q203" i="10" s="1"/>
  <c r="T98" i="15"/>
  <c r="T123" i="15" s="1"/>
  <c r="T148" i="15" s="1"/>
  <c r="AP86" i="10" s="1"/>
  <c r="T133" i="10" s="1"/>
  <c r="T156" i="10" s="1"/>
  <c r="T203" i="10" s="1"/>
  <c r="H94" i="15"/>
  <c r="H119" i="15" s="1"/>
  <c r="H144" i="15" s="1"/>
  <c r="AD82" i="10" s="1"/>
  <c r="H129" i="10" s="1"/>
  <c r="H152" i="10" s="1"/>
  <c r="H199" i="10" s="1"/>
  <c r="T84" i="15"/>
  <c r="T109" i="15" s="1"/>
  <c r="T134" i="15" s="1"/>
  <c r="AP72" i="10" s="1"/>
  <c r="D84" i="15"/>
  <c r="D109" i="15" s="1"/>
  <c r="D134" i="15" s="1"/>
  <c r="Z72" i="10" s="1"/>
  <c r="D119" i="10" s="1"/>
  <c r="D142" i="10" s="1"/>
  <c r="D189" i="10" s="1"/>
  <c r="M96" i="15"/>
  <c r="M121" i="15" s="1"/>
  <c r="M146" i="15" s="1"/>
  <c r="AI84" i="10" s="1"/>
  <c r="M131" i="10" s="1"/>
  <c r="M154" i="10" s="1"/>
  <c r="M201" i="10" s="1"/>
  <c r="O80" i="15"/>
  <c r="O105" i="15" s="1"/>
  <c r="O130" i="15" s="1"/>
  <c r="AK68" i="10" s="1"/>
  <c r="M80" i="15"/>
  <c r="M105" i="15" s="1"/>
  <c r="M130" i="15" s="1"/>
  <c r="AI68" i="10" s="1"/>
  <c r="R80" i="15"/>
  <c r="R105" i="15" s="1"/>
  <c r="R130" i="15" s="1"/>
  <c r="AN68" i="10" s="1"/>
  <c r="R90" i="15"/>
  <c r="R115" i="15" s="1"/>
  <c r="R140" i="15" s="1"/>
  <c r="AN78" i="10" s="1"/>
  <c r="J90" i="15"/>
  <c r="J115" i="15" s="1"/>
  <c r="J140" i="15" s="1"/>
  <c r="AF78" i="10" s="1"/>
  <c r="J125" i="10" s="1"/>
  <c r="J148" i="10" s="1"/>
  <c r="J195" i="10" s="1"/>
  <c r="C90" i="15"/>
  <c r="S90" i="15"/>
  <c r="S115" i="15" s="1"/>
  <c r="S140" i="15" s="1"/>
  <c r="AO78" i="10" s="1"/>
  <c r="Q92" i="15"/>
  <c r="Q117" i="15" s="1"/>
  <c r="Q142" i="15" s="1"/>
  <c r="AM80" i="10" s="1"/>
  <c r="R92" i="15"/>
  <c r="R117" i="15" s="1"/>
  <c r="R142" i="15" s="1"/>
  <c r="AN80" i="10" s="1"/>
  <c r="D92" i="15"/>
  <c r="D117" i="15" s="1"/>
  <c r="D142" i="15" s="1"/>
  <c r="Z80" i="10" s="1"/>
  <c r="D127" i="10" s="1"/>
  <c r="D150" i="10" s="1"/>
  <c r="D197" i="10" s="1"/>
  <c r="D96" i="15"/>
  <c r="D121" i="15" s="1"/>
  <c r="D146" i="15" s="1"/>
  <c r="Z84" i="10" s="1"/>
  <c r="D131" i="10" s="1"/>
  <c r="D154" i="10" s="1"/>
  <c r="D201" i="10" s="1"/>
  <c r="S96" i="15"/>
  <c r="S121" i="15" s="1"/>
  <c r="S146" i="15" s="1"/>
  <c r="AO84" i="10" s="1"/>
  <c r="S131" i="10" s="1"/>
  <c r="S154" i="10" s="1"/>
  <c r="S201" i="10" s="1"/>
  <c r="R89" i="15"/>
  <c r="R114" i="15" s="1"/>
  <c r="R139" i="15" s="1"/>
  <c r="AN77" i="10" s="1"/>
  <c r="P89" i="15"/>
  <c r="P114" i="15" s="1"/>
  <c r="P139" i="15" s="1"/>
  <c r="AL77" i="10" s="1"/>
  <c r="N91" i="15"/>
  <c r="N116" i="15" s="1"/>
  <c r="N141" i="15" s="1"/>
  <c r="AJ79" i="10" s="1"/>
  <c r="N126" i="10" s="1"/>
  <c r="N149" i="10" s="1"/>
  <c r="N196" i="10" s="1"/>
  <c r="J91" i="15"/>
  <c r="J116" i="15" s="1"/>
  <c r="J141" i="15" s="1"/>
  <c r="AF79" i="10" s="1"/>
  <c r="J126" i="10" s="1"/>
  <c r="J149" i="10" s="1"/>
  <c r="J196" i="10" s="1"/>
  <c r="M94" i="15"/>
  <c r="M119" i="15" s="1"/>
  <c r="M144" i="15" s="1"/>
  <c r="AI82" i="10" s="1"/>
  <c r="M129" i="10" s="1"/>
  <c r="M152" i="10" s="1"/>
  <c r="M199" i="10" s="1"/>
  <c r="Q94" i="15"/>
  <c r="Q119" i="15" s="1"/>
  <c r="Q144" i="15" s="1"/>
  <c r="AM82" i="10" s="1"/>
  <c r="Q129" i="10" s="1"/>
  <c r="Q152" i="10" s="1"/>
  <c r="Q199" i="10" s="1"/>
  <c r="D94" i="15"/>
  <c r="D119" i="15" s="1"/>
  <c r="D144" i="15" s="1"/>
  <c r="Z82" i="10" s="1"/>
  <c r="D129" i="10" s="1"/>
  <c r="D152" i="10" s="1"/>
  <c r="D199" i="10" s="1"/>
  <c r="N93" i="15"/>
  <c r="N118" i="15" s="1"/>
  <c r="N143" i="15" s="1"/>
  <c r="AJ81" i="10" s="1"/>
  <c r="N128" i="10" s="1"/>
  <c r="N151" i="10" s="1"/>
  <c r="N198" i="10" s="1"/>
  <c r="M93" i="15"/>
  <c r="M118" i="15" s="1"/>
  <c r="M143" i="15" s="1"/>
  <c r="AI81" i="10" s="1"/>
  <c r="M128" i="10" s="1"/>
  <c r="M151" i="10" s="1"/>
  <c r="M198" i="10" s="1"/>
  <c r="Q79" i="15"/>
  <c r="N79" i="15"/>
  <c r="J79" i="15"/>
  <c r="P79" i="15"/>
  <c r="T85" i="15"/>
  <c r="T110" i="15" s="1"/>
  <c r="T135" i="15" s="1"/>
  <c r="AP73" i="10" s="1"/>
  <c r="F85" i="15"/>
  <c r="F110" i="15" s="1"/>
  <c r="F135" i="15" s="1"/>
  <c r="AB73" i="10" s="1"/>
  <c r="F120" i="10" s="1"/>
  <c r="F143" i="10" s="1"/>
  <c r="F190" i="10" s="1"/>
  <c r="K85" i="15"/>
  <c r="K110" i="15" s="1"/>
  <c r="K135" i="15" s="1"/>
  <c r="AG73" i="10" s="1"/>
  <c r="P85" i="15"/>
  <c r="P110" i="15" s="1"/>
  <c r="P135" i="15" s="1"/>
  <c r="AL73" i="10" s="1"/>
  <c r="D85" i="15"/>
  <c r="D110" i="15" s="1"/>
  <c r="D135" i="15" s="1"/>
  <c r="Z73" i="10" s="1"/>
  <c r="D120" i="10" s="1"/>
  <c r="D143" i="10" s="1"/>
  <c r="D190" i="10" s="1"/>
  <c r="N86" i="15"/>
  <c r="N111" i="15" s="1"/>
  <c r="N136" i="15" s="1"/>
  <c r="AJ74" i="10" s="1"/>
  <c r="E86" i="15"/>
  <c r="E111" i="15" s="1"/>
  <c r="E136" i="15" s="1"/>
  <c r="AA74" i="10" s="1"/>
  <c r="E121" i="10" s="1"/>
  <c r="E144" i="10" s="1"/>
  <c r="E191" i="10" s="1"/>
  <c r="M86" i="15"/>
  <c r="M111" i="15" s="1"/>
  <c r="M136" i="15" s="1"/>
  <c r="AI74" i="10" s="1"/>
  <c r="S86" i="15"/>
  <c r="S111" i="15" s="1"/>
  <c r="S136" i="15" s="1"/>
  <c r="AO74" i="10" s="1"/>
  <c r="I95" i="15"/>
  <c r="I120" i="15" s="1"/>
  <c r="I145" i="15" s="1"/>
  <c r="AE83" i="10" s="1"/>
  <c r="I130" i="10" s="1"/>
  <c r="I153" i="10" s="1"/>
  <c r="I200" i="10" s="1"/>
  <c r="Q95" i="15"/>
  <c r="Q120" i="15" s="1"/>
  <c r="Q145" i="15" s="1"/>
  <c r="AM83" i="10" s="1"/>
  <c r="Q130" i="10" s="1"/>
  <c r="Q153" i="10" s="1"/>
  <c r="Q200" i="10" s="1"/>
  <c r="F95" i="15"/>
  <c r="F120" i="15" s="1"/>
  <c r="F145" i="15" s="1"/>
  <c r="AB83" i="10" s="1"/>
  <c r="F130" i="10" s="1"/>
  <c r="F153" i="10" s="1"/>
  <c r="F200" i="10" s="1"/>
  <c r="K95" i="15"/>
  <c r="K120" i="15" s="1"/>
  <c r="K145" i="15" s="1"/>
  <c r="AG83" i="10" s="1"/>
  <c r="K130" i="10" s="1"/>
  <c r="K153" i="10" s="1"/>
  <c r="K200" i="10" s="1"/>
  <c r="P95" i="15"/>
  <c r="P120" i="15" s="1"/>
  <c r="P145" i="15" s="1"/>
  <c r="AL83" i="10" s="1"/>
  <c r="P130" i="10" s="1"/>
  <c r="P153" i="10" s="1"/>
  <c r="P200" i="10" s="1"/>
  <c r="D90" i="15"/>
  <c r="D115" i="15" s="1"/>
  <c r="D140" i="15" s="1"/>
  <c r="Z78" i="10" s="1"/>
  <c r="D125" i="10" s="1"/>
  <c r="D148" i="10" s="1"/>
  <c r="D195" i="10" s="1"/>
  <c r="J92" i="15"/>
  <c r="J117" i="15" s="1"/>
  <c r="J142" i="15" s="1"/>
  <c r="AF80" i="10" s="1"/>
  <c r="J127" i="10" s="1"/>
  <c r="J150" i="10" s="1"/>
  <c r="J197" i="10" s="1"/>
  <c r="M92" i="15"/>
  <c r="M117" i="15" s="1"/>
  <c r="M142" i="15" s="1"/>
  <c r="AI80" i="10" s="1"/>
  <c r="M127" i="10" s="1"/>
  <c r="M150" i="10" s="1"/>
  <c r="M197" i="10" s="1"/>
  <c r="N96" i="15"/>
  <c r="N121" i="15" s="1"/>
  <c r="N146" i="15" s="1"/>
  <c r="AJ84" i="10" s="1"/>
  <c r="N131" i="10" s="1"/>
  <c r="N154" i="10" s="1"/>
  <c r="N201" i="10" s="1"/>
  <c r="T89" i="15"/>
  <c r="T114" i="15" s="1"/>
  <c r="T139" i="15" s="1"/>
  <c r="AP77" i="10" s="1"/>
  <c r="N89" i="15"/>
  <c r="N114" i="15" s="1"/>
  <c r="N139" i="15" s="1"/>
  <c r="AJ77" i="10" s="1"/>
  <c r="U91" i="15"/>
  <c r="U116" i="15" s="1"/>
  <c r="U141" i="15" s="1"/>
  <c r="AQ79" i="10" s="1"/>
  <c r="C91" i="15"/>
  <c r="R91" i="15"/>
  <c r="R116" i="15" s="1"/>
  <c r="R141" i="15" s="1"/>
  <c r="AN79" i="10" s="1"/>
  <c r="U94" i="15"/>
  <c r="U119" i="15" s="1"/>
  <c r="U144" i="15" s="1"/>
  <c r="AQ82" i="10" s="1"/>
  <c r="P94" i="15"/>
  <c r="P119" i="15" s="1"/>
  <c r="P144" i="15" s="1"/>
  <c r="AL82" i="10" s="1"/>
  <c r="P129" i="10" s="1"/>
  <c r="P152" i="10" s="1"/>
  <c r="P199" i="10" s="1"/>
  <c r="I79" i="15"/>
  <c r="G79" i="15"/>
  <c r="E79" i="15"/>
  <c r="U85" i="15"/>
  <c r="U110" i="15" s="1"/>
  <c r="U135" i="15" s="1"/>
  <c r="AQ73" i="10" s="1"/>
  <c r="C85" i="15"/>
  <c r="F86" i="15"/>
  <c r="F111" i="15" s="1"/>
  <c r="F136" i="15" s="1"/>
  <c r="AB74" i="10" s="1"/>
  <c r="F121" i="10" s="1"/>
  <c r="F144" i="10" s="1"/>
  <c r="F191" i="10" s="1"/>
  <c r="C95" i="15"/>
  <c r="Q80" i="15"/>
  <c r="Q105" i="15" s="1"/>
  <c r="Q130" i="15" s="1"/>
  <c r="AM68" i="10" s="1"/>
  <c r="K80" i="15"/>
  <c r="K105" i="15" s="1"/>
  <c r="K130" i="15" s="1"/>
  <c r="AG68" i="10" s="1"/>
  <c r="F90" i="15"/>
  <c r="F115" i="15" s="1"/>
  <c r="F140" i="15" s="1"/>
  <c r="AB78" i="10" s="1"/>
  <c r="F125" i="10" s="1"/>
  <c r="F148" i="10" s="1"/>
  <c r="F195" i="10" s="1"/>
  <c r="I92" i="15"/>
  <c r="I117" i="15" s="1"/>
  <c r="I142" i="15" s="1"/>
  <c r="AE80" i="10" s="1"/>
  <c r="I127" i="10" s="1"/>
  <c r="I150" i="10" s="1"/>
  <c r="I197" i="10" s="1"/>
  <c r="I80" i="15"/>
  <c r="I105" i="15" s="1"/>
  <c r="I130" i="15" s="1"/>
  <c r="AE68" i="10" s="1"/>
  <c r="N80" i="15"/>
  <c r="N105" i="15" s="1"/>
  <c r="N130" i="15" s="1"/>
  <c r="AJ68" i="10" s="1"/>
  <c r="S80" i="15"/>
  <c r="S105" i="15" s="1"/>
  <c r="S130" i="15" s="1"/>
  <c r="AO68" i="10" s="1"/>
  <c r="T80" i="15"/>
  <c r="T105" i="15" s="1"/>
  <c r="T130" i="15" s="1"/>
  <c r="AP68" i="10" s="1"/>
  <c r="M90" i="15"/>
  <c r="M115" i="15" s="1"/>
  <c r="M140" i="15" s="1"/>
  <c r="AI78" i="10" s="1"/>
  <c r="M125" i="10" s="1"/>
  <c r="M148" i="10" s="1"/>
  <c r="M195" i="10" s="1"/>
  <c r="I90" i="15"/>
  <c r="I115" i="15" s="1"/>
  <c r="I140" i="15" s="1"/>
  <c r="AE78" i="10" s="1"/>
  <c r="I125" i="10" s="1"/>
  <c r="I148" i="10" s="1"/>
  <c r="I195" i="10" s="1"/>
  <c r="O90" i="15"/>
  <c r="O115" i="15" s="1"/>
  <c r="O140" i="15" s="1"/>
  <c r="AK78" i="10" s="1"/>
  <c r="T92" i="15"/>
  <c r="T117" i="15" s="1"/>
  <c r="T142" i="15" s="1"/>
  <c r="AP80" i="10" s="1"/>
  <c r="C92" i="15"/>
  <c r="R96" i="15"/>
  <c r="R121" i="15" s="1"/>
  <c r="R146" i="15" s="1"/>
  <c r="AN84" i="10" s="1"/>
  <c r="R131" i="10" s="1"/>
  <c r="R154" i="10" s="1"/>
  <c r="R201" i="10" s="1"/>
  <c r="I96" i="15"/>
  <c r="I121" i="15" s="1"/>
  <c r="I146" i="15" s="1"/>
  <c r="AE84" i="10" s="1"/>
  <c r="I131" i="10" s="1"/>
  <c r="I154" i="10" s="1"/>
  <c r="I201" i="10" s="1"/>
  <c r="Q96" i="15"/>
  <c r="Q121" i="15" s="1"/>
  <c r="Q146" i="15" s="1"/>
  <c r="AM84" i="10" s="1"/>
  <c r="Q131" i="10" s="1"/>
  <c r="Q154" i="10" s="1"/>
  <c r="Q201" i="10" s="1"/>
  <c r="O96" i="15"/>
  <c r="O121" i="15" s="1"/>
  <c r="O146" i="15" s="1"/>
  <c r="AK84" i="10" s="1"/>
  <c r="O131" i="10" s="1"/>
  <c r="O154" i="10" s="1"/>
  <c r="O201" i="10" s="1"/>
  <c r="C96" i="15"/>
  <c r="O89" i="15"/>
  <c r="O114" i="15" s="1"/>
  <c r="O139" i="15" s="1"/>
  <c r="AK77" i="10" s="1"/>
  <c r="D89" i="15"/>
  <c r="D114" i="15" s="1"/>
  <c r="D139" i="15" s="1"/>
  <c r="Z77" i="10" s="1"/>
  <c r="D124" i="10" s="1"/>
  <c r="D147" i="10" s="1"/>
  <c r="D194" i="10" s="1"/>
  <c r="C89" i="15"/>
  <c r="I91" i="15"/>
  <c r="I116" i="15" s="1"/>
  <c r="I141" i="15" s="1"/>
  <c r="AE79" i="10" s="1"/>
  <c r="I126" i="10" s="1"/>
  <c r="I149" i="10" s="1"/>
  <c r="I196" i="10" s="1"/>
  <c r="D91" i="15"/>
  <c r="D116" i="15" s="1"/>
  <c r="D141" i="15" s="1"/>
  <c r="Z79" i="10" s="1"/>
  <c r="D126" i="10" s="1"/>
  <c r="D149" i="10" s="1"/>
  <c r="D196" i="10" s="1"/>
  <c r="M91" i="15"/>
  <c r="M116" i="15" s="1"/>
  <c r="M141" i="15" s="1"/>
  <c r="AI79" i="10" s="1"/>
  <c r="M126" i="10" s="1"/>
  <c r="M149" i="10" s="1"/>
  <c r="M196" i="10" s="1"/>
  <c r="S94" i="15"/>
  <c r="S119" i="15" s="1"/>
  <c r="S144" i="15" s="1"/>
  <c r="AO82" i="10" s="1"/>
  <c r="J94" i="15"/>
  <c r="J119" i="15" s="1"/>
  <c r="J144" i="15" s="1"/>
  <c r="AF82" i="10" s="1"/>
  <c r="J129" i="10" s="1"/>
  <c r="J152" i="10" s="1"/>
  <c r="J199" i="10" s="1"/>
  <c r="J93" i="15"/>
  <c r="J118" i="15" s="1"/>
  <c r="J143" i="15" s="1"/>
  <c r="AF81" i="10" s="1"/>
  <c r="J128" i="10" s="1"/>
  <c r="J151" i="10" s="1"/>
  <c r="J198" i="10" s="1"/>
  <c r="T93" i="15"/>
  <c r="T118" i="15" s="1"/>
  <c r="T143" i="15" s="1"/>
  <c r="AP81" i="10" s="1"/>
  <c r="S93" i="15"/>
  <c r="S118" i="15" s="1"/>
  <c r="S143" i="15" s="1"/>
  <c r="AO81" i="10" s="1"/>
  <c r="R93" i="15"/>
  <c r="R118" i="15" s="1"/>
  <c r="R143" i="15" s="1"/>
  <c r="AN81" i="10" s="1"/>
  <c r="F93" i="15"/>
  <c r="F118" i="15" s="1"/>
  <c r="F143" i="15" s="1"/>
  <c r="AB81" i="10" s="1"/>
  <c r="F128" i="10" s="1"/>
  <c r="F151" i="10" s="1"/>
  <c r="F198" i="10" s="1"/>
  <c r="T79" i="15"/>
  <c r="S79" i="15"/>
  <c r="D79" i="15"/>
  <c r="Q85" i="15"/>
  <c r="Q110" i="15" s="1"/>
  <c r="Q135" i="15" s="1"/>
  <c r="AM73" i="10" s="1"/>
  <c r="O85" i="15"/>
  <c r="O110" i="15" s="1"/>
  <c r="O135" i="15" s="1"/>
  <c r="AK73" i="10" s="1"/>
  <c r="R85" i="15"/>
  <c r="R110" i="15" s="1"/>
  <c r="R135" i="15" s="1"/>
  <c r="AN73" i="10" s="1"/>
  <c r="K86" i="15"/>
  <c r="K111" i="15" s="1"/>
  <c r="K136" i="15" s="1"/>
  <c r="AG74" i="10" s="1"/>
  <c r="U86" i="15"/>
  <c r="U111" i="15" s="1"/>
  <c r="U136" i="15" s="1"/>
  <c r="AQ74" i="10" s="1"/>
  <c r="O86" i="15"/>
  <c r="O111" i="15" s="1"/>
  <c r="O136" i="15" s="1"/>
  <c r="AK74" i="10" s="1"/>
  <c r="C86" i="15"/>
  <c r="D95" i="15"/>
  <c r="D120" i="15" s="1"/>
  <c r="D145" i="15" s="1"/>
  <c r="Z83" i="10" s="1"/>
  <c r="D130" i="10" s="1"/>
  <c r="D153" i="10" s="1"/>
  <c r="D200" i="10" s="1"/>
  <c r="T95" i="15"/>
  <c r="T120" i="15" s="1"/>
  <c r="T145" i="15" s="1"/>
  <c r="AP83" i="10" s="1"/>
  <c r="E80" i="15"/>
  <c r="E105" i="15" s="1"/>
  <c r="E130" i="15" s="1"/>
  <c r="AA68" i="10" s="1"/>
  <c r="U80" i="15"/>
  <c r="U105" i="15" s="1"/>
  <c r="U130" i="15" s="1"/>
  <c r="AQ68" i="10" s="1"/>
  <c r="J80" i="15"/>
  <c r="J105" i="15" s="1"/>
  <c r="J130" i="15" s="1"/>
  <c r="AF68" i="10" s="1"/>
  <c r="P80" i="15"/>
  <c r="P105" i="15" s="1"/>
  <c r="P130" i="15" s="1"/>
  <c r="AL68" i="10" s="1"/>
  <c r="K90" i="15"/>
  <c r="K115" i="15" s="1"/>
  <c r="K140" i="15" s="1"/>
  <c r="AG78" i="10" s="1"/>
  <c r="K125" i="10" s="1"/>
  <c r="K148" i="10" s="1"/>
  <c r="K195" i="10" s="1"/>
  <c r="T90" i="15"/>
  <c r="T115" i="15" s="1"/>
  <c r="T140" i="15" s="1"/>
  <c r="AP78" i="10" s="1"/>
  <c r="E90" i="15"/>
  <c r="E115" i="15" s="1"/>
  <c r="E140" i="15" s="1"/>
  <c r="AA78" i="10" s="1"/>
  <c r="E125" i="10" s="1"/>
  <c r="E148" i="10" s="1"/>
  <c r="E195" i="10" s="1"/>
  <c r="F92" i="15"/>
  <c r="F117" i="15" s="1"/>
  <c r="F142" i="15" s="1"/>
  <c r="AB80" i="10" s="1"/>
  <c r="F127" i="10" s="1"/>
  <c r="F150" i="10" s="1"/>
  <c r="F197" i="10" s="1"/>
  <c r="S92" i="15"/>
  <c r="S117" i="15" s="1"/>
  <c r="S142" i="15" s="1"/>
  <c r="AO80" i="10" s="1"/>
  <c r="U92" i="15"/>
  <c r="U117" i="15" s="1"/>
  <c r="U142" i="15" s="1"/>
  <c r="AQ80" i="10" s="1"/>
  <c r="F96" i="15"/>
  <c r="F121" i="15" s="1"/>
  <c r="F146" i="15" s="1"/>
  <c r="AB84" i="10" s="1"/>
  <c r="F131" i="10" s="1"/>
  <c r="F154" i="10" s="1"/>
  <c r="F201" i="10" s="1"/>
  <c r="K96" i="15"/>
  <c r="K121" i="15" s="1"/>
  <c r="K146" i="15" s="1"/>
  <c r="AG84" i="10" s="1"/>
  <c r="K131" i="10" s="1"/>
  <c r="K154" i="10" s="1"/>
  <c r="K201" i="10" s="1"/>
  <c r="I89" i="15"/>
  <c r="I114" i="15" s="1"/>
  <c r="I139" i="15" s="1"/>
  <c r="AE77" i="10" s="1"/>
  <c r="I124" i="10" s="1"/>
  <c r="I147" i="10" s="1"/>
  <c r="I194" i="10" s="1"/>
  <c r="Q89" i="15"/>
  <c r="Q114" i="15" s="1"/>
  <c r="Q139" i="15" s="1"/>
  <c r="AM77" i="10" s="1"/>
  <c r="S91" i="15"/>
  <c r="S116" i="15" s="1"/>
  <c r="S141" i="15" s="1"/>
  <c r="AO79" i="10" s="1"/>
  <c r="C94" i="15"/>
  <c r="N94" i="15"/>
  <c r="N119" i="15" s="1"/>
  <c r="N144" i="15" s="1"/>
  <c r="AJ82" i="10" s="1"/>
  <c r="N129" i="10" s="1"/>
  <c r="N152" i="10" s="1"/>
  <c r="N199" i="10" s="1"/>
  <c r="T94" i="15"/>
  <c r="T119" i="15" s="1"/>
  <c r="T144" i="15" s="1"/>
  <c r="AP82" i="10" s="1"/>
  <c r="I93" i="15"/>
  <c r="I118" i="15" s="1"/>
  <c r="I143" i="15" s="1"/>
  <c r="AE81" i="10" s="1"/>
  <c r="I128" i="10" s="1"/>
  <c r="I151" i="10" s="1"/>
  <c r="I198" i="10" s="1"/>
  <c r="O93" i="15"/>
  <c r="O118" i="15" s="1"/>
  <c r="O143" i="15" s="1"/>
  <c r="AK81" i="10" s="1"/>
  <c r="O128" i="10" s="1"/>
  <c r="O151" i="10" s="1"/>
  <c r="O198" i="10" s="1"/>
  <c r="K93" i="15"/>
  <c r="K118" i="15" s="1"/>
  <c r="K143" i="15" s="1"/>
  <c r="AG81" i="10" s="1"/>
  <c r="K128" i="10" s="1"/>
  <c r="K151" i="10" s="1"/>
  <c r="K198" i="10" s="1"/>
  <c r="C93" i="15"/>
  <c r="O79" i="15"/>
  <c r="K79" i="15"/>
  <c r="M85" i="15"/>
  <c r="M110" i="15" s="1"/>
  <c r="M135" i="15" s="1"/>
  <c r="AI73" i="10" s="1"/>
  <c r="S85" i="15"/>
  <c r="S110" i="15" s="1"/>
  <c r="S135" i="15" s="1"/>
  <c r="AO73" i="10" s="1"/>
  <c r="D86" i="15"/>
  <c r="D111" i="15" s="1"/>
  <c r="D136" i="15" s="1"/>
  <c r="Z74" i="10" s="1"/>
  <c r="D121" i="10" s="1"/>
  <c r="D144" i="10" s="1"/>
  <c r="D191" i="10" s="1"/>
  <c r="N95" i="15"/>
  <c r="N120" i="15" s="1"/>
  <c r="N145" i="15" s="1"/>
  <c r="AJ83" i="10" s="1"/>
  <c r="N130" i="10" s="1"/>
  <c r="N153" i="10" s="1"/>
  <c r="N200" i="10" s="1"/>
  <c r="O95" i="15"/>
  <c r="O120" i="15" s="1"/>
  <c r="O145" i="15" s="1"/>
  <c r="AK83" i="10" s="1"/>
  <c r="O130" i="10" s="1"/>
  <c r="O153" i="10" s="1"/>
  <c r="O200" i="10" s="1"/>
  <c r="U95" i="15"/>
  <c r="U120" i="15" s="1"/>
  <c r="U145" i="15" s="1"/>
  <c r="AQ83" i="10" s="1"/>
  <c r="C80" i="15"/>
  <c r="G80" i="15"/>
  <c r="G105" i="15" s="1"/>
  <c r="G130" i="15" s="1"/>
  <c r="AC68" i="10" s="1"/>
  <c r="P90" i="15"/>
  <c r="P115" i="15" s="1"/>
  <c r="P140" i="15" s="1"/>
  <c r="AL78" i="10" s="1"/>
  <c r="Q90" i="15"/>
  <c r="Q115" i="15" s="1"/>
  <c r="Q140" i="15" s="1"/>
  <c r="AM78" i="10" s="1"/>
  <c r="N92" i="15"/>
  <c r="N117" i="15" s="1"/>
  <c r="N142" i="15" s="1"/>
  <c r="AJ80" i="10" s="1"/>
  <c r="N127" i="10" s="1"/>
  <c r="N150" i="10" s="1"/>
  <c r="N197" i="10" s="1"/>
  <c r="K92" i="15"/>
  <c r="K117" i="15" s="1"/>
  <c r="K142" i="15" s="1"/>
  <c r="AG80" i="10" s="1"/>
  <c r="K127" i="10" s="1"/>
  <c r="K150" i="10" s="1"/>
  <c r="K197" i="10" s="1"/>
  <c r="J96" i="15"/>
  <c r="J121" i="15" s="1"/>
  <c r="J146" i="15" s="1"/>
  <c r="AF84" i="10" s="1"/>
  <c r="J131" i="10" s="1"/>
  <c r="J154" i="10" s="1"/>
  <c r="J201" i="10" s="1"/>
  <c r="S89" i="15"/>
  <c r="S114" i="15" s="1"/>
  <c r="S139" i="15" s="1"/>
  <c r="AO77" i="10" s="1"/>
  <c r="Q91" i="15"/>
  <c r="Q116" i="15" s="1"/>
  <c r="Q141" i="15" s="1"/>
  <c r="AM79" i="10" s="1"/>
  <c r="O94" i="15"/>
  <c r="O119" i="15" s="1"/>
  <c r="O144" i="15" s="1"/>
  <c r="AK82" i="10" s="1"/>
  <c r="O129" i="10" s="1"/>
  <c r="O152" i="10" s="1"/>
  <c r="O199" i="10" s="1"/>
  <c r="E93" i="15"/>
  <c r="E118" i="15" s="1"/>
  <c r="E143" i="15" s="1"/>
  <c r="AA81" i="10" s="1"/>
  <c r="E128" i="10" s="1"/>
  <c r="E151" i="10" s="1"/>
  <c r="E198" i="10" s="1"/>
  <c r="G93" i="15"/>
  <c r="G118" i="15" s="1"/>
  <c r="G143" i="15" s="1"/>
  <c r="AC81" i="10" s="1"/>
  <c r="G128" i="10" s="1"/>
  <c r="G151" i="10" s="1"/>
  <c r="G198" i="10" s="1"/>
  <c r="R86" i="15"/>
  <c r="R111" i="15" s="1"/>
  <c r="R136" i="15" s="1"/>
  <c r="AN74" i="10" s="1"/>
  <c r="R95" i="15"/>
  <c r="R120" i="15" s="1"/>
  <c r="R145" i="15" s="1"/>
  <c r="AN83" i="10" s="1"/>
  <c r="R130" i="10" s="1"/>
  <c r="R153" i="10" s="1"/>
  <c r="R200" i="10" s="1"/>
  <c r="J89" i="15"/>
  <c r="J114" i="15" s="1"/>
  <c r="J139" i="15" s="1"/>
  <c r="AF77" i="10" s="1"/>
  <c r="J124" i="10" s="1"/>
  <c r="J147" i="10" s="1"/>
  <c r="J194" i="10" s="1"/>
  <c r="E94" i="15"/>
  <c r="E119" i="15" s="1"/>
  <c r="E144" i="15" s="1"/>
  <c r="AA82" i="10" s="1"/>
  <c r="E129" i="10" s="1"/>
  <c r="E152" i="10" s="1"/>
  <c r="E199" i="10" s="1"/>
  <c r="M79" i="15"/>
  <c r="J85" i="15"/>
  <c r="J110" i="15" s="1"/>
  <c r="J135" i="15" s="1"/>
  <c r="AF73" i="10" s="1"/>
  <c r="P86" i="15"/>
  <c r="P111" i="15" s="1"/>
  <c r="P136" i="15" s="1"/>
  <c r="AL74" i="10" s="1"/>
  <c r="E89" i="15"/>
  <c r="E114" i="15" s="1"/>
  <c r="E139" i="15" s="1"/>
  <c r="AA77" i="10" s="1"/>
  <c r="E124" i="10" s="1"/>
  <c r="E147" i="10" s="1"/>
  <c r="E194" i="10" s="1"/>
  <c r="U93" i="15"/>
  <c r="U118" i="15" s="1"/>
  <c r="U143" i="15" s="1"/>
  <c r="AQ81" i="10" s="1"/>
  <c r="N85" i="15"/>
  <c r="N110" i="15" s="1"/>
  <c r="N135" i="15" s="1"/>
  <c r="AJ73" i="10" s="1"/>
  <c r="M95" i="15"/>
  <c r="M120" i="15" s="1"/>
  <c r="M145" i="15" s="1"/>
  <c r="AI83" i="10" s="1"/>
  <c r="M130" i="10" s="1"/>
  <c r="M153" i="10" s="1"/>
  <c r="M200" i="10" s="1"/>
  <c r="O92" i="15"/>
  <c r="O117" i="15" s="1"/>
  <c r="O142" i="15" s="1"/>
  <c r="AK80" i="10" s="1"/>
  <c r="O127" i="10" s="1"/>
  <c r="O150" i="10" s="1"/>
  <c r="O197" i="10" s="1"/>
  <c r="P96" i="15"/>
  <c r="P121" i="15" s="1"/>
  <c r="P146" i="15" s="1"/>
  <c r="AL84" i="10" s="1"/>
  <c r="P131" i="10" s="1"/>
  <c r="P154" i="10" s="1"/>
  <c r="P201" i="10" s="1"/>
  <c r="U89" i="15"/>
  <c r="U114" i="15" s="1"/>
  <c r="U139" i="15" s="1"/>
  <c r="AQ77" i="10" s="1"/>
  <c r="T91" i="15"/>
  <c r="T116" i="15" s="1"/>
  <c r="T141" i="15" s="1"/>
  <c r="AP79" i="10" s="1"/>
  <c r="G91" i="15"/>
  <c r="G116" i="15" s="1"/>
  <c r="G141" i="15" s="1"/>
  <c r="AC79" i="10" s="1"/>
  <c r="G126" i="10" s="1"/>
  <c r="G149" i="10" s="1"/>
  <c r="G196" i="10" s="1"/>
  <c r="I94" i="15"/>
  <c r="I119" i="15" s="1"/>
  <c r="I144" i="15" s="1"/>
  <c r="AE82" i="10" s="1"/>
  <c r="I129" i="10" s="1"/>
  <c r="I152" i="10" s="1"/>
  <c r="I199" i="10" s="1"/>
  <c r="P93" i="15"/>
  <c r="P118" i="15" s="1"/>
  <c r="P143" i="15" s="1"/>
  <c r="AL81" i="10" s="1"/>
  <c r="P128" i="10" s="1"/>
  <c r="P151" i="10" s="1"/>
  <c r="P198" i="10" s="1"/>
  <c r="F79" i="15"/>
  <c r="U79" i="15"/>
  <c r="E85" i="15"/>
  <c r="E110" i="15" s="1"/>
  <c r="E135" i="15" s="1"/>
  <c r="AA73" i="10" s="1"/>
  <c r="E120" i="10" s="1"/>
  <c r="E143" i="10" s="1"/>
  <c r="E190" i="10" s="1"/>
  <c r="Q86" i="15"/>
  <c r="Q111" i="15" s="1"/>
  <c r="Q136" i="15" s="1"/>
  <c r="AM74" i="10" s="1"/>
  <c r="J95" i="15"/>
  <c r="J120" i="15" s="1"/>
  <c r="J145" i="15" s="1"/>
  <c r="AF83" i="10" s="1"/>
  <c r="J130" i="10" s="1"/>
  <c r="J153" i="10" s="1"/>
  <c r="J200" i="10" s="1"/>
  <c r="U96" i="15"/>
  <c r="U121" i="15" s="1"/>
  <c r="U146" i="15" s="1"/>
  <c r="AQ84" i="10" s="1"/>
  <c r="K91" i="15"/>
  <c r="K116" i="15" s="1"/>
  <c r="K141" i="15" s="1"/>
  <c r="AG79" i="10" s="1"/>
  <c r="K126" i="10" s="1"/>
  <c r="K149" i="10" s="1"/>
  <c r="K196" i="10" s="1"/>
  <c r="D93" i="15"/>
  <c r="D118" i="15" s="1"/>
  <c r="D143" i="15" s="1"/>
  <c r="Z81" i="10" s="1"/>
  <c r="D128" i="10" s="1"/>
  <c r="D151" i="10" s="1"/>
  <c r="D198" i="10" s="1"/>
  <c r="I86" i="15"/>
  <c r="I111" i="15" s="1"/>
  <c r="I136" i="15" s="1"/>
  <c r="AE74" i="10" s="1"/>
  <c r="I121" i="10" s="1"/>
  <c r="I144" i="10" s="1"/>
  <c r="I191" i="10" s="1"/>
  <c r="H96" i="15"/>
  <c r="H121" i="15" s="1"/>
  <c r="H146" i="15" s="1"/>
  <c r="AD84" i="10" s="1"/>
  <c r="H131" i="10" s="1"/>
  <c r="H154" i="10" s="1"/>
  <c r="H201" i="10" s="1"/>
  <c r="P91" i="15"/>
  <c r="P116" i="15" s="1"/>
  <c r="P141" i="15" s="1"/>
  <c r="AL79" i="10" s="1"/>
  <c r="L94" i="15"/>
  <c r="L119" i="15" s="1"/>
  <c r="L144" i="15" s="1"/>
  <c r="AH82" i="10" s="1"/>
  <c r="L129" i="10" s="1"/>
  <c r="L152" i="10" s="1"/>
  <c r="L199" i="10" s="1"/>
  <c r="R79" i="15"/>
  <c r="T86" i="15"/>
  <c r="T111" i="15" s="1"/>
  <c r="T136" i="15" s="1"/>
  <c r="AP74" i="10" s="1"/>
  <c r="E95" i="15"/>
  <c r="E120" i="15" s="1"/>
  <c r="E145" i="15" s="1"/>
  <c r="AA83" i="10" s="1"/>
  <c r="E130" i="10" s="1"/>
  <c r="E153" i="10" s="1"/>
  <c r="E200" i="10" s="1"/>
  <c r="C83" i="15"/>
  <c r="N83" i="15"/>
  <c r="N108" i="15" s="1"/>
  <c r="N133" i="15" s="1"/>
  <c r="AJ71" i="10" s="1"/>
  <c r="O83" i="15"/>
  <c r="O108" i="15" s="1"/>
  <c r="O133" i="15" s="1"/>
  <c r="AK71" i="10" s="1"/>
  <c r="M83" i="15"/>
  <c r="M108" i="15" s="1"/>
  <c r="M133" i="15" s="1"/>
  <c r="AI71" i="10" s="1"/>
  <c r="U83" i="15"/>
  <c r="U108" i="15" s="1"/>
  <c r="U133" i="15" s="1"/>
  <c r="AQ71" i="10" s="1"/>
  <c r="G94" i="15"/>
  <c r="G119" i="15" s="1"/>
  <c r="G144" i="15" s="1"/>
  <c r="AC82" i="10" s="1"/>
  <c r="G129" i="10" s="1"/>
  <c r="G152" i="10" s="1"/>
  <c r="G199" i="10" s="1"/>
  <c r="G81" i="15"/>
  <c r="G106" i="15" s="1"/>
  <c r="G131" i="15" s="1"/>
  <c r="AC69" i="10" s="1"/>
  <c r="C81" i="15"/>
  <c r="U81" i="15"/>
  <c r="U106" i="15" s="1"/>
  <c r="U131" i="15" s="1"/>
  <c r="AQ69" i="10" s="1"/>
  <c r="N81" i="15"/>
  <c r="N106" i="15" s="1"/>
  <c r="N131" i="15" s="1"/>
  <c r="AJ69" i="10" s="1"/>
  <c r="G85" i="15"/>
  <c r="G110" i="15" s="1"/>
  <c r="G135" i="15" s="1"/>
  <c r="AC73" i="10" s="1"/>
  <c r="G120" i="10" s="1"/>
  <c r="G143" i="10" s="1"/>
  <c r="G190" i="10" s="1"/>
  <c r="L79" i="15"/>
  <c r="L86" i="15"/>
  <c r="L111" i="15" s="1"/>
  <c r="L136" i="15" s="1"/>
  <c r="AH74" i="10" s="1"/>
  <c r="L96" i="15"/>
  <c r="L121" i="15" s="1"/>
  <c r="L146" i="15" s="1"/>
  <c r="AH84" i="10" s="1"/>
  <c r="L131" i="10" s="1"/>
  <c r="L154" i="10" s="1"/>
  <c r="L201" i="10" s="1"/>
  <c r="J88" i="15"/>
  <c r="J113" i="15" s="1"/>
  <c r="J138" i="15" s="1"/>
  <c r="AF76" i="10" s="1"/>
  <c r="J123" i="10" s="1"/>
  <c r="J146" i="10" s="1"/>
  <c r="J193" i="10" s="1"/>
  <c r="K88" i="15"/>
  <c r="K113" i="15" s="1"/>
  <c r="K138" i="15" s="1"/>
  <c r="AG76" i="10" s="1"/>
  <c r="K123" i="10" s="1"/>
  <c r="K146" i="10" s="1"/>
  <c r="K193" i="10" s="1"/>
  <c r="G88" i="15"/>
  <c r="G113" i="15" s="1"/>
  <c r="G138" i="15" s="1"/>
  <c r="AC76" i="10" s="1"/>
  <c r="G123" i="10" s="1"/>
  <c r="G146" i="10" s="1"/>
  <c r="G193" i="10" s="1"/>
  <c r="M88" i="15"/>
  <c r="M113" i="15" s="1"/>
  <c r="M138" i="15" s="1"/>
  <c r="AI76" i="10" s="1"/>
  <c r="F88" i="15"/>
  <c r="F113" i="15" s="1"/>
  <c r="F138" i="15" s="1"/>
  <c r="AB76" i="10" s="1"/>
  <c r="F123" i="10" s="1"/>
  <c r="F146" i="10" s="1"/>
  <c r="F193" i="10" s="1"/>
  <c r="V79" i="15"/>
  <c r="V90" i="15"/>
  <c r="V115" i="15" s="1"/>
  <c r="V140" i="15" s="1"/>
  <c r="AR78" i="10" s="1"/>
  <c r="V96" i="15"/>
  <c r="V121" i="15" s="1"/>
  <c r="V146" i="15" s="1"/>
  <c r="AR84" i="10" s="1"/>
  <c r="O98" i="15"/>
  <c r="O123" i="15" s="1"/>
  <c r="O148" i="15" s="1"/>
  <c r="AK86" i="10" s="1"/>
  <c r="O133" i="10" s="1"/>
  <c r="O156" i="10" s="1"/>
  <c r="O203" i="10" s="1"/>
  <c r="J98" i="15"/>
  <c r="J123" i="15" s="1"/>
  <c r="J148" i="15" s="1"/>
  <c r="AF86" i="10" s="1"/>
  <c r="J133" i="10" s="1"/>
  <c r="J156" i="10" s="1"/>
  <c r="J203" i="10" s="1"/>
  <c r="F98" i="15"/>
  <c r="F123" i="15" s="1"/>
  <c r="F148" i="15" s="1"/>
  <c r="AB86" i="10" s="1"/>
  <c r="F133" i="10" s="1"/>
  <c r="F156" i="10" s="1"/>
  <c r="F203" i="10" s="1"/>
  <c r="P98" i="15"/>
  <c r="P123" i="15" s="1"/>
  <c r="P148" i="15" s="1"/>
  <c r="AL86" i="10" s="1"/>
  <c r="P133" i="10" s="1"/>
  <c r="P156" i="10" s="1"/>
  <c r="P203" i="10" s="1"/>
  <c r="C98" i="15"/>
  <c r="H79" i="15"/>
  <c r="H91" i="15"/>
  <c r="H116" i="15" s="1"/>
  <c r="H141" i="15" s="1"/>
  <c r="AD79" i="10" s="1"/>
  <c r="H126" i="10" s="1"/>
  <c r="H149" i="10" s="1"/>
  <c r="H196" i="10" s="1"/>
  <c r="F84" i="15"/>
  <c r="F109" i="15" s="1"/>
  <c r="F134" i="15" s="1"/>
  <c r="AB72" i="10" s="1"/>
  <c r="F119" i="10" s="1"/>
  <c r="F142" i="10" s="1"/>
  <c r="F189" i="10" s="1"/>
  <c r="I84" i="15"/>
  <c r="I109" i="15" s="1"/>
  <c r="I134" i="15" s="1"/>
  <c r="AE72" i="10" s="1"/>
  <c r="R84" i="15"/>
  <c r="R109" i="15" s="1"/>
  <c r="R134" i="15" s="1"/>
  <c r="AN72" i="10" s="1"/>
  <c r="S84" i="15"/>
  <c r="S109" i="15" s="1"/>
  <c r="S134" i="15" s="1"/>
  <c r="AO72" i="10" s="1"/>
  <c r="E84" i="15"/>
  <c r="E109" i="15" s="1"/>
  <c r="E134" i="15" s="1"/>
  <c r="AA72" i="10" s="1"/>
  <c r="E119" i="10" s="1"/>
  <c r="E142" i="10" s="1"/>
  <c r="E189" i="10" s="1"/>
  <c r="K94" i="15"/>
  <c r="K119" i="15" s="1"/>
  <c r="K144" i="15" s="1"/>
  <c r="AG82" i="10" s="1"/>
  <c r="K129" i="10" s="1"/>
  <c r="K152" i="10" s="1"/>
  <c r="K199" i="10" s="1"/>
  <c r="C112" i="15"/>
  <c r="D83" i="15"/>
  <c r="D108" i="15" s="1"/>
  <c r="D133" i="15" s="1"/>
  <c r="Z71" i="10" s="1"/>
  <c r="D118" i="10" s="1"/>
  <c r="D141" i="10" s="1"/>
  <c r="D188" i="10" s="1"/>
  <c r="E92" i="15"/>
  <c r="E117" i="15" s="1"/>
  <c r="E142" i="15" s="1"/>
  <c r="AA80" i="10" s="1"/>
  <c r="E127" i="10" s="1"/>
  <c r="E150" i="10" s="1"/>
  <c r="E197" i="10" s="1"/>
  <c r="J81" i="15"/>
  <c r="J106" i="15" s="1"/>
  <c r="J131" i="15" s="1"/>
  <c r="AF69" i="10" s="1"/>
  <c r="T81" i="15"/>
  <c r="T106" i="15" s="1"/>
  <c r="T131" i="15" s="1"/>
  <c r="AP69" i="10" s="1"/>
  <c r="S81" i="15"/>
  <c r="S106" i="15" s="1"/>
  <c r="S131" i="15" s="1"/>
  <c r="AO69" i="10" s="1"/>
  <c r="M81" i="15"/>
  <c r="M106" i="15" s="1"/>
  <c r="M131" i="15" s="1"/>
  <c r="AI69" i="10" s="1"/>
  <c r="D81" i="15"/>
  <c r="D106" i="15" s="1"/>
  <c r="D131" i="15" s="1"/>
  <c r="Z69" i="10" s="1"/>
  <c r="D116" i="10" s="1"/>
  <c r="D139" i="10" s="1"/>
  <c r="D186" i="10" s="1"/>
  <c r="G95" i="15"/>
  <c r="G120" i="15" s="1"/>
  <c r="G145" i="15" s="1"/>
  <c r="AC83" i="10" s="1"/>
  <c r="G130" i="10" s="1"/>
  <c r="G153" i="10" s="1"/>
  <c r="G200" i="10" s="1"/>
  <c r="H85" i="15"/>
  <c r="H110" i="15" s="1"/>
  <c r="H135" i="15" s="1"/>
  <c r="AD73" i="10" s="1"/>
  <c r="H120" i="10" s="1"/>
  <c r="H143" i="10" s="1"/>
  <c r="H190" i="10" s="1"/>
  <c r="L85" i="15"/>
  <c r="L110" i="15" s="1"/>
  <c r="L135" i="15" s="1"/>
  <c r="AH73" i="10" s="1"/>
  <c r="L93" i="15"/>
  <c r="L118" i="15" s="1"/>
  <c r="L143" i="15" s="1"/>
  <c r="AH81" i="10" s="1"/>
  <c r="L128" i="10" s="1"/>
  <c r="L151" i="10" s="1"/>
  <c r="L198" i="10" s="1"/>
  <c r="P88" i="15"/>
  <c r="P113" i="15" s="1"/>
  <c r="P138" i="15" s="1"/>
  <c r="AL76" i="10" s="1"/>
  <c r="H88" i="15"/>
  <c r="H113" i="15" s="1"/>
  <c r="H138" i="15" s="1"/>
  <c r="AD76" i="10" s="1"/>
  <c r="H123" i="10" s="1"/>
  <c r="H146" i="10" s="1"/>
  <c r="H193" i="10" s="1"/>
  <c r="T88" i="15"/>
  <c r="T113" i="15" s="1"/>
  <c r="T138" i="15" s="1"/>
  <c r="AP76" i="10" s="1"/>
  <c r="C88" i="15"/>
  <c r="N88" i="15"/>
  <c r="N113" i="15" s="1"/>
  <c r="N138" i="15" s="1"/>
  <c r="AJ76" i="10" s="1"/>
  <c r="V94" i="15"/>
  <c r="V119" i="15" s="1"/>
  <c r="V144" i="15" s="1"/>
  <c r="AR82" i="10" s="1"/>
  <c r="V86" i="15"/>
  <c r="V111" i="15" s="1"/>
  <c r="V136" i="15" s="1"/>
  <c r="AR74" i="10" s="1"/>
  <c r="V80" i="15"/>
  <c r="V105" i="15" s="1"/>
  <c r="V130" i="15" s="1"/>
  <c r="AR68" i="10" s="1"/>
  <c r="G98" i="15"/>
  <c r="G123" i="15" s="1"/>
  <c r="G148" i="15" s="1"/>
  <c r="AC86" i="10" s="1"/>
  <c r="G133" i="10" s="1"/>
  <c r="G156" i="10" s="1"/>
  <c r="G203" i="10" s="1"/>
  <c r="R98" i="15"/>
  <c r="R123" i="15" s="1"/>
  <c r="R148" i="15" s="1"/>
  <c r="AN86" i="10" s="1"/>
  <c r="R133" i="10" s="1"/>
  <c r="R156" i="10" s="1"/>
  <c r="R203" i="10" s="1"/>
  <c r="M98" i="15"/>
  <c r="M123" i="15" s="1"/>
  <c r="M148" i="15" s="1"/>
  <c r="AI86" i="10" s="1"/>
  <c r="M133" i="10" s="1"/>
  <c r="M156" i="10" s="1"/>
  <c r="M203" i="10" s="1"/>
  <c r="D98" i="15"/>
  <c r="D123" i="15" s="1"/>
  <c r="D148" i="15" s="1"/>
  <c r="Z86" i="10" s="1"/>
  <c r="D133" i="10" s="1"/>
  <c r="D156" i="10" s="1"/>
  <c r="D203" i="10" s="1"/>
  <c r="G90" i="15"/>
  <c r="G115" i="15" s="1"/>
  <c r="G140" i="15" s="1"/>
  <c r="AC78" i="10" s="1"/>
  <c r="G125" i="10" s="1"/>
  <c r="G148" i="10" s="1"/>
  <c r="G195" i="10" s="1"/>
  <c r="H92" i="15"/>
  <c r="H117" i="15" s="1"/>
  <c r="H142" i="15" s="1"/>
  <c r="AD80" i="10" s="1"/>
  <c r="H127" i="10" s="1"/>
  <c r="H150" i="10" s="1"/>
  <c r="H197" i="10" s="1"/>
  <c r="H89" i="15"/>
  <c r="H114" i="15" s="1"/>
  <c r="H139" i="15" s="1"/>
  <c r="AD77" i="10" s="1"/>
  <c r="H124" i="10" s="1"/>
  <c r="H147" i="10" s="1"/>
  <c r="H194" i="10" s="1"/>
  <c r="C84" i="15"/>
  <c r="M84" i="15"/>
  <c r="M109" i="15" s="1"/>
  <c r="M134" i="15" s="1"/>
  <c r="AI72" i="10" s="1"/>
  <c r="P84" i="15"/>
  <c r="P109" i="15" s="1"/>
  <c r="P134" i="15" s="1"/>
  <c r="AL72" i="10" s="1"/>
  <c r="U84" i="15"/>
  <c r="U109" i="15" s="1"/>
  <c r="U134" i="15" s="1"/>
  <c r="AQ72" i="10" s="1"/>
  <c r="N84" i="15"/>
  <c r="N109" i="15" s="1"/>
  <c r="N134" i="15" s="1"/>
  <c r="AJ72" i="10" s="1"/>
  <c r="V95" i="15"/>
  <c r="V120" i="15" s="1"/>
  <c r="V145" i="15" s="1"/>
  <c r="AR83" i="10" s="1"/>
  <c r="U204" i="10"/>
  <c r="W82" i="15" l="1"/>
  <c r="W97" i="15"/>
  <c r="W87" i="15"/>
  <c r="R204" i="10"/>
  <c r="C113" i="15"/>
  <c r="W88" i="15"/>
  <c r="H104" i="15"/>
  <c r="H99" i="15"/>
  <c r="M104" i="15"/>
  <c r="M99" i="15"/>
  <c r="O104" i="15"/>
  <c r="O99" i="15"/>
  <c r="C110" i="15"/>
  <c r="W85" i="15"/>
  <c r="I104" i="15"/>
  <c r="I99" i="15"/>
  <c r="C116" i="15"/>
  <c r="W91" i="15"/>
  <c r="N104" i="15"/>
  <c r="N99" i="15"/>
  <c r="U104" i="15"/>
  <c r="U99" i="15"/>
  <c r="C117" i="15"/>
  <c r="W92" i="15"/>
  <c r="C115" i="15"/>
  <c r="W90" i="15"/>
  <c r="W107" i="15"/>
  <c r="C132" i="15"/>
  <c r="R104" i="15"/>
  <c r="R99" i="15"/>
  <c r="F104" i="15"/>
  <c r="F99" i="15"/>
  <c r="T104" i="15"/>
  <c r="T99" i="15"/>
  <c r="C120" i="15"/>
  <c r="W95" i="15"/>
  <c r="E104" i="15"/>
  <c r="E99" i="15"/>
  <c r="P104" i="15"/>
  <c r="P99" i="15"/>
  <c r="C109" i="15"/>
  <c r="W84" i="15"/>
  <c r="C147" i="15"/>
  <c r="W122" i="15"/>
  <c r="W112" i="15"/>
  <c r="C137" i="15"/>
  <c r="V104" i="15"/>
  <c r="V99" i="15"/>
  <c r="L104" i="15"/>
  <c r="L99" i="15"/>
  <c r="C106" i="15"/>
  <c r="W81" i="15"/>
  <c r="C105" i="15"/>
  <c r="C99" i="15"/>
  <c r="W80" i="15"/>
  <c r="D104" i="15"/>
  <c r="W99" i="15"/>
  <c r="X99" i="15" s="1"/>
  <c r="W79" i="15"/>
  <c r="D99" i="15"/>
  <c r="C121" i="15"/>
  <c r="W96" i="15"/>
  <c r="C123" i="15"/>
  <c r="W98" i="15"/>
  <c r="C118" i="15"/>
  <c r="W93" i="15"/>
  <c r="C111" i="15"/>
  <c r="W86" i="15"/>
  <c r="S104" i="15"/>
  <c r="S99" i="15"/>
  <c r="C114" i="15"/>
  <c r="W89" i="15"/>
  <c r="Q104" i="15"/>
  <c r="Q99" i="15"/>
  <c r="C108" i="15"/>
  <c r="W83" i="15"/>
  <c r="K104" i="15"/>
  <c r="K99" i="15"/>
  <c r="C119" i="15"/>
  <c r="W94" i="15"/>
  <c r="G104" i="15"/>
  <c r="G99" i="15"/>
  <c r="J104" i="15"/>
  <c r="J99" i="15"/>
  <c r="S204" i="10"/>
  <c r="E204" i="10"/>
  <c r="P204" i="10"/>
  <c r="N204" i="10"/>
  <c r="J204" i="10"/>
  <c r="O204" i="10"/>
  <c r="T204" i="10"/>
  <c r="Q204" i="10"/>
  <c r="M204" i="10"/>
  <c r="H204" i="10"/>
  <c r="F204" i="10"/>
  <c r="D204" i="10"/>
  <c r="L204" i="10"/>
  <c r="I204" i="10"/>
  <c r="G204" i="10"/>
  <c r="K204" i="10"/>
  <c r="W106" i="15" l="1"/>
  <c r="C131" i="15"/>
  <c r="V129" i="15"/>
  <c r="V124" i="15"/>
  <c r="W147" i="15"/>
  <c r="Y85" i="10"/>
  <c r="C132" i="10" s="1"/>
  <c r="C155" i="10" s="1"/>
  <c r="C202" i="10" s="1"/>
  <c r="W202" i="10" s="1"/>
  <c r="P124" i="15"/>
  <c r="P129" i="15"/>
  <c r="W120" i="15"/>
  <c r="C145" i="15"/>
  <c r="F129" i="15"/>
  <c r="F124" i="15"/>
  <c r="C142" i="15"/>
  <c r="W117" i="15"/>
  <c r="N129" i="15"/>
  <c r="N124" i="15"/>
  <c r="I129" i="15"/>
  <c r="I124" i="15"/>
  <c r="O124" i="15"/>
  <c r="O129" i="15"/>
  <c r="H124" i="15"/>
  <c r="H129" i="15"/>
  <c r="J124" i="15"/>
  <c r="J129" i="15"/>
  <c r="C144" i="15"/>
  <c r="W119" i="15"/>
  <c r="C133" i="15"/>
  <c r="W108" i="15"/>
  <c r="W114" i="15"/>
  <c r="C139" i="15"/>
  <c r="C136" i="15"/>
  <c r="W111" i="15"/>
  <c r="C148" i="15"/>
  <c r="W123" i="15"/>
  <c r="Y75" i="10"/>
  <c r="C122" i="10" s="1"/>
  <c r="C145" i="10" s="1"/>
  <c r="C192" i="10" s="1"/>
  <c r="W192" i="10" s="1"/>
  <c r="W137" i="15"/>
  <c r="G124" i="15"/>
  <c r="G129" i="15"/>
  <c r="K129" i="15"/>
  <c r="K124" i="15"/>
  <c r="Q129" i="15"/>
  <c r="Q124" i="15"/>
  <c r="S124" i="15"/>
  <c r="S129" i="15"/>
  <c r="C143" i="15"/>
  <c r="W118" i="15"/>
  <c r="C146" i="15"/>
  <c r="W121" i="15"/>
  <c r="W104" i="15"/>
  <c r="D124" i="15"/>
  <c r="D129" i="15"/>
  <c r="W132" i="15"/>
  <c r="Y70" i="10"/>
  <c r="C117" i="10" s="1"/>
  <c r="C140" i="10" s="1"/>
  <c r="C187" i="10" s="1"/>
  <c r="W187" i="10" s="1"/>
  <c r="C124" i="15"/>
  <c r="C130" i="15"/>
  <c r="W105" i="15"/>
  <c r="L124" i="15"/>
  <c r="L129" i="15"/>
  <c r="C134" i="15"/>
  <c r="W109" i="15"/>
  <c r="E129" i="15"/>
  <c r="E124" i="15"/>
  <c r="T124" i="15"/>
  <c r="T129" i="15"/>
  <c r="R129" i="15"/>
  <c r="R124" i="15"/>
  <c r="W115" i="15"/>
  <c r="C140" i="15"/>
  <c r="U124" i="15"/>
  <c r="U129" i="15"/>
  <c r="W116" i="15"/>
  <c r="C141" i="15"/>
  <c r="W110" i="15"/>
  <c r="C135" i="15"/>
  <c r="M129" i="15"/>
  <c r="M124" i="15"/>
  <c r="C138" i="15"/>
  <c r="W113" i="15"/>
  <c r="Y78" i="10" l="1"/>
  <c r="C125" i="10" s="1"/>
  <c r="C148" i="10" s="1"/>
  <c r="C195" i="10" s="1"/>
  <c r="W195" i="10" s="1"/>
  <c r="W140" i="15"/>
  <c r="AP67" i="10"/>
  <c r="T149" i="15"/>
  <c r="AO67" i="10"/>
  <c r="S149" i="15"/>
  <c r="AF67" i="10"/>
  <c r="J149" i="15"/>
  <c r="AK67" i="10"/>
  <c r="O149" i="15"/>
  <c r="AL67" i="10"/>
  <c r="P149" i="15"/>
  <c r="AI67" i="10"/>
  <c r="M149" i="15"/>
  <c r="W134" i="15"/>
  <c r="Y72" i="10"/>
  <c r="C119" i="10" s="1"/>
  <c r="C142" i="10" s="1"/>
  <c r="C189" i="10" s="1"/>
  <c r="W189" i="10" s="1"/>
  <c r="Y68" i="10"/>
  <c r="C115" i="10" s="1"/>
  <c r="C138" i="10" s="1"/>
  <c r="C185" i="10" s="1"/>
  <c r="C149" i="15"/>
  <c r="W130" i="15"/>
  <c r="Z67" i="10"/>
  <c r="W129" i="15"/>
  <c r="D149" i="15"/>
  <c r="W146" i="15"/>
  <c r="Y84" i="10"/>
  <c r="C131" i="10" s="1"/>
  <c r="C154" i="10" s="1"/>
  <c r="C201" i="10" s="1"/>
  <c r="W201" i="10" s="1"/>
  <c r="AG67" i="10"/>
  <c r="K149" i="15"/>
  <c r="W136" i="15"/>
  <c r="Y74" i="10"/>
  <c r="C121" i="10" s="1"/>
  <c r="C144" i="10" s="1"/>
  <c r="C191" i="10" s="1"/>
  <c r="W191" i="10" s="1"/>
  <c r="Y71" i="10"/>
  <c r="C118" i="10" s="1"/>
  <c r="C141" i="10" s="1"/>
  <c r="C188" i="10" s="1"/>
  <c r="W188" i="10" s="1"/>
  <c r="W133" i="15"/>
  <c r="AB67" i="10"/>
  <c r="F149" i="15"/>
  <c r="AR67" i="10"/>
  <c r="V149" i="15"/>
  <c r="W135" i="15"/>
  <c r="Y73" i="10"/>
  <c r="C120" i="10" s="1"/>
  <c r="C143" i="10" s="1"/>
  <c r="C190" i="10" s="1"/>
  <c r="W190" i="10" s="1"/>
  <c r="U149" i="15"/>
  <c r="AQ67" i="10"/>
  <c r="AH67" i="10"/>
  <c r="L149" i="15"/>
  <c r="AC67" i="10"/>
  <c r="G149" i="15"/>
  <c r="W139" i="15"/>
  <c r="Y77" i="10"/>
  <c r="C124" i="10" s="1"/>
  <c r="C147" i="10" s="1"/>
  <c r="C194" i="10" s="1"/>
  <c r="W194" i="10" s="1"/>
  <c r="AD67" i="10"/>
  <c r="H149" i="15"/>
  <c r="Y83" i="10"/>
  <c r="C130" i="10" s="1"/>
  <c r="C153" i="10" s="1"/>
  <c r="C200" i="10" s="1"/>
  <c r="W200" i="10" s="1"/>
  <c r="W145" i="15"/>
  <c r="W131" i="15"/>
  <c r="Y69" i="10"/>
  <c r="C116" i="10" s="1"/>
  <c r="C139" i="10" s="1"/>
  <c r="C186" i="10" s="1"/>
  <c r="W186" i="10" s="1"/>
  <c r="Y79" i="10"/>
  <c r="C126" i="10" s="1"/>
  <c r="C149" i="10" s="1"/>
  <c r="C196" i="10" s="1"/>
  <c r="W196" i="10" s="1"/>
  <c r="W141" i="15"/>
  <c r="AJ67" i="10"/>
  <c r="N149" i="15"/>
  <c r="W138" i="15"/>
  <c r="Y76" i="10"/>
  <c r="C123" i="10" s="1"/>
  <c r="C146" i="10" s="1"/>
  <c r="C193" i="10" s="1"/>
  <c r="W193" i="10" s="1"/>
  <c r="AN67" i="10"/>
  <c r="R149" i="15"/>
  <c r="AA67" i="10"/>
  <c r="E149" i="15"/>
  <c r="W124" i="15"/>
  <c r="Y99" i="15" s="1"/>
  <c r="Y81" i="10"/>
  <c r="C128" i="10" s="1"/>
  <c r="C151" i="10" s="1"/>
  <c r="C198" i="10" s="1"/>
  <c r="W198" i="10" s="1"/>
  <c r="W143" i="15"/>
  <c r="AM67" i="10"/>
  <c r="Q149" i="15"/>
  <c r="W148" i="15"/>
  <c r="Y86" i="10"/>
  <c r="C133" i="10" s="1"/>
  <c r="C156" i="10" s="1"/>
  <c r="C203" i="10" s="1"/>
  <c r="W203" i="10" s="1"/>
  <c r="W144" i="15"/>
  <c r="Y82" i="10"/>
  <c r="C129" i="10" s="1"/>
  <c r="C152" i="10" s="1"/>
  <c r="C199" i="10" s="1"/>
  <c r="W199" i="10" s="1"/>
  <c r="AE67" i="10"/>
  <c r="I149" i="15"/>
  <c r="Y80" i="10"/>
  <c r="C127" i="10" s="1"/>
  <c r="C150" i="10" s="1"/>
  <c r="C197" i="10" s="1"/>
  <c r="W197" i="10" s="1"/>
  <c r="W142" i="15"/>
  <c r="W149" i="15" l="1"/>
  <c r="W185" i="10"/>
  <c r="C204" i="10"/>
  <c r="W204" i="10" s="1"/>
</calcChain>
</file>

<file path=xl/comments1.xml><?xml version="1.0" encoding="utf-8"?>
<comments xmlns="http://schemas.openxmlformats.org/spreadsheetml/2006/main">
  <authors>
    <author>Jon Morales</author>
  </authors>
  <commentList>
    <comment ref="I5" authorId="0">
      <text>
        <r>
          <rPr>
            <b/>
            <sz val="9"/>
            <color indexed="81"/>
            <rFont val="Tahoma"/>
            <family val="2"/>
          </rPr>
          <t>Jon Morales:</t>
        </r>
        <r>
          <rPr>
            <sz val="9"/>
            <color indexed="81"/>
            <rFont val="Tahoma"/>
            <family val="2"/>
          </rPr>
          <t xml:space="preserve">
150-190</t>
        </r>
      </text>
    </comment>
    <comment ref="I6" authorId="0">
      <text>
        <r>
          <rPr>
            <b/>
            <sz val="9"/>
            <color indexed="81"/>
            <rFont val="Tahoma"/>
            <family val="2"/>
          </rPr>
          <t>Jon Morales:</t>
        </r>
        <r>
          <rPr>
            <sz val="9"/>
            <color indexed="81"/>
            <rFont val="Tahoma"/>
            <family val="2"/>
          </rPr>
          <t xml:space="preserve">
244-298
</t>
        </r>
      </text>
    </comment>
    <comment ref="I7" authorId="0">
      <text>
        <r>
          <rPr>
            <b/>
            <sz val="9"/>
            <color indexed="81"/>
            <rFont val="Tahoma"/>
            <family val="2"/>
          </rPr>
          <t>Jon Morales:</t>
        </r>
        <r>
          <rPr>
            <sz val="9"/>
            <color indexed="81"/>
            <rFont val="Tahoma"/>
            <family val="2"/>
          </rPr>
          <t xml:space="preserve">
330-350</t>
        </r>
      </text>
    </comment>
    <comment ref="I8" authorId="0">
      <text>
        <r>
          <rPr>
            <b/>
            <sz val="9"/>
            <color indexed="81"/>
            <rFont val="Tahoma"/>
            <family val="2"/>
          </rPr>
          <t>Jon Morales:</t>
        </r>
        <r>
          <rPr>
            <sz val="9"/>
            <color indexed="81"/>
            <rFont val="Tahoma"/>
            <family val="2"/>
          </rPr>
          <t xml:space="preserve">
200-225</t>
        </r>
      </text>
    </comment>
    <comment ref="I9" authorId="0">
      <text>
        <r>
          <rPr>
            <b/>
            <sz val="9"/>
            <color indexed="81"/>
            <rFont val="Tahoma"/>
            <family val="2"/>
          </rPr>
          <t>Jon Morales:</t>
        </r>
        <r>
          <rPr>
            <sz val="9"/>
            <color indexed="81"/>
            <rFont val="Tahoma"/>
            <family val="2"/>
          </rPr>
          <t xml:space="preserve">
236-300</t>
        </r>
      </text>
    </comment>
    <comment ref="I10" authorId="0">
      <text>
        <r>
          <rPr>
            <b/>
            <sz val="9"/>
            <color indexed="81"/>
            <rFont val="Tahoma"/>
            <family val="2"/>
          </rPr>
          <t>Jon Morales:</t>
        </r>
        <r>
          <rPr>
            <sz val="9"/>
            <color indexed="81"/>
            <rFont val="Tahoma"/>
            <family val="2"/>
          </rPr>
          <t xml:space="preserve">
200-225</t>
        </r>
      </text>
    </comment>
    <comment ref="I12" authorId="0">
      <text>
        <r>
          <rPr>
            <b/>
            <sz val="9"/>
            <color indexed="81"/>
            <rFont val="Tahoma"/>
            <family val="2"/>
          </rPr>
          <t>Jon Morales:</t>
        </r>
        <r>
          <rPr>
            <sz val="9"/>
            <color indexed="81"/>
            <rFont val="Tahoma"/>
            <family val="2"/>
          </rPr>
          <t xml:space="preserve">
200-225</t>
        </r>
      </text>
    </comment>
    <comment ref="I13" authorId="0">
      <text>
        <r>
          <rPr>
            <b/>
            <sz val="9"/>
            <color indexed="81"/>
            <rFont val="Tahoma"/>
            <family val="2"/>
          </rPr>
          <t>Jon Morales:</t>
        </r>
        <r>
          <rPr>
            <sz val="9"/>
            <color indexed="81"/>
            <rFont val="Tahoma"/>
            <family val="2"/>
          </rPr>
          <t xml:space="preserve">
50-86</t>
        </r>
      </text>
    </comment>
  </commentList>
</comments>
</file>

<file path=xl/sharedStrings.xml><?xml version="1.0" encoding="utf-8"?>
<sst xmlns="http://schemas.openxmlformats.org/spreadsheetml/2006/main" count="4995" uniqueCount="2785">
  <si>
    <t>A380</t>
  </si>
  <si>
    <t>London, UK</t>
  </si>
  <si>
    <t>Shanghai, PRC</t>
  </si>
  <si>
    <t>Dubai, UAE</t>
  </si>
  <si>
    <t>Beijing, PRC</t>
  </si>
  <si>
    <t>New York, USA</t>
  </si>
  <si>
    <t>Tokyo, Japan</t>
  </si>
  <si>
    <t>Sydney, Australia</t>
  </si>
  <si>
    <t>Location</t>
  </si>
  <si>
    <t>Assesment of Cities Growth 2010-2030</t>
  </si>
  <si>
    <t>Growth %</t>
  </si>
  <si>
    <t>Within Asia</t>
  </si>
  <si>
    <t>Within China</t>
  </si>
  <si>
    <t>Middle East to Asia</t>
  </si>
  <si>
    <t>Within Asia excluding China</t>
  </si>
  <si>
    <t>Within Latin America</t>
  </si>
  <si>
    <t>Europe to Asia Pacific</t>
  </si>
  <si>
    <t>Mumbai, India</t>
  </si>
  <si>
    <t>Hong Kong</t>
  </si>
  <si>
    <t>Twin Aisle</t>
  </si>
  <si>
    <t>Single Aisle</t>
  </si>
  <si>
    <t>B787-8</t>
  </si>
  <si>
    <t>B777-300ER</t>
  </si>
  <si>
    <t>Cost (millions)</t>
  </si>
  <si>
    <t>PAX (Max)</t>
  </si>
  <si>
    <t>RPK</t>
  </si>
  <si>
    <t>Max (km)</t>
  </si>
  <si>
    <t>Code</t>
  </si>
  <si>
    <t>Total</t>
  </si>
  <si>
    <t>Quantity</t>
  </si>
  <si>
    <t>TC (millions)</t>
  </si>
  <si>
    <t>Fleet Selection</t>
  </si>
  <si>
    <t>Quantity of Aircrafts</t>
  </si>
  <si>
    <t>Seats</t>
  </si>
  <si>
    <t>Utilization</t>
  </si>
  <si>
    <t>Cost</t>
  </si>
  <si>
    <t>Revenue</t>
  </si>
  <si>
    <t>Passengers</t>
  </si>
  <si>
    <t>Quantity/Day</t>
  </si>
  <si>
    <t>A330</t>
  </si>
  <si>
    <t>Distances</t>
  </si>
  <si>
    <t>Assumptions</t>
  </si>
  <si>
    <t>City</t>
  </si>
  <si>
    <t>Population</t>
  </si>
  <si>
    <t>Average Income</t>
  </si>
  <si>
    <t>Passengers (000s)</t>
  </si>
  <si>
    <t>China</t>
  </si>
  <si>
    <t>UAE</t>
  </si>
  <si>
    <t>UK</t>
  </si>
  <si>
    <t>Nigeria</t>
  </si>
  <si>
    <t>Japan</t>
  </si>
  <si>
    <t>http://esa.un.org/wup2009/unup/index.asp?panel=2</t>
  </si>
  <si>
    <t>India</t>
  </si>
  <si>
    <t>Taiwan</t>
  </si>
  <si>
    <t>Australia</t>
  </si>
  <si>
    <t>S. Korea</t>
  </si>
  <si>
    <t>France</t>
  </si>
  <si>
    <t>Germany</t>
  </si>
  <si>
    <t>Brazil</t>
  </si>
  <si>
    <t>Argentina</t>
  </si>
  <si>
    <t>Colombia</t>
  </si>
  <si>
    <t>Indonesia</t>
  </si>
  <si>
    <t>Russia</t>
  </si>
  <si>
    <t>Buenos Aires</t>
  </si>
  <si>
    <t>12 551</t>
  </si>
  <si>
    <t>12 988</t>
  </si>
  <si>
    <t>13 074</t>
  </si>
  <si>
    <t>13 401</t>
  </si>
  <si>
    <t>13 606</t>
  </si>
  <si>
    <t>13 708</t>
  </si>
  <si>
    <t>Córdoba</t>
  </si>
  <si>
    <t>1 423</t>
  </si>
  <si>
    <t>1 479</t>
  </si>
  <si>
    <t>1 493</t>
  </si>
  <si>
    <t>1 552</t>
  </si>
  <si>
    <t>1 601</t>
  </si>
  <si>
    <t>1 638</t>
  </si>
  <si>
    <t>Mendoza</t>
  </si>
  <si>
    <t>1 016</t>
  </si>
  <si>
    <t>Rosario</t>
  </si>
  <si>
    <t>1 186</t>
  </si>
  <si>
    <t>1 221</t>
  </si>
  <si>
    <t>1 231</t>
  </si>
  <si>
    <t>1 280</t>
  </si>
  <si>
    <t>1 322</t>
  </si>
  <si>
    <t>1 354</t>
  </si>
  <si>
    <t>San Miguel de Tucumán</t>
  </si>
  <si>
    <t>Adelaide</t>
  </si>
  <si>
    <t>1 133</t>
  </si>
  <si>
    <t>1 160</t>
  </si>
  <si>
    <t>1 168</t>
  </si>
  <si>
    <t>1 214</t>
  </si>
  <si>
    <t>1 263</t>
  </si>
  <si>
    <t>1 307</t>
  </si>
  <si>
    <t>Brisbane</t>
  </si>
  <si>
    <t>1 780</t>
  </si>
  <si>
    <t>1 936</t>
  </si>
  <si>
    <t>1 970</t>
  </si>
  <si>
    <t>2 096</t>
  </si>
  <si>
    <t>2 178</t>
  </si>
  <si>
    <t>2 245</t>
  </si>
  <si>
    <t>Melbourne</t>
  </si>
  <si>
    <t>3 641</t>
  </si>
  <si>
    <t>3 813</t>
  </si>
  <si>
    <t>3 853</t>
  </si>
  <si>
    <t>4 022</t>
  </si>
  <si>
    <t>4 152</t>
  </si>
  <si>
    <t>4 261</t>
  </si>
  <si>
    <t>Perth</t>
  </si>
  <si>
    <t>1 484</t>
  </si>
  <si>
    <t>1 578</t>
  </si>
  <si>
    <t>1 599</t>
  </si>
  <si>
    <t>1 687</t>
  </si>
  <si>
    <t>1 753</t>
  </si>
  <si>
    <t>1 810</t>
  </si>
  <si>
    <t>Sydney</t>
  </si>
  <si>
    <t>4 260</t>
  </si>
  <si>
    <t>4 395</t>
  </si>
  <si>
    <t>4 429</t>
  </si>
  <si>
    <t>4 592</t>
  </si>
  <si>
    <t>4 733</t>
  </si>
  <si>
    <t>4 852</t>
  </si>
  <si>
    <t>Aracaju</t>
  </si>
  <si>
    <t>Baixada Santista</t>
  </si>
  <si>
    <t>1 784</t>
  </si>
  <si>
    <t>1 819</t>
  </si>
  <si>
    <t>1 949</t>
  </si>
  <si>
    <t>2 014</t>
  </si>
  <si>
    <t>2 045</t>
  </si>
  <si>
    <t>Belém</t>
  </si>
  <si>
    <t>1 963</t>
  </si>
  <si>
    <t>2 147</t>
  </si>
  <si>
    <t>2 191</t>
  </si>
  <si>
    <t>2 351</t>
  </si>
  <si>
    <t>2 427</t>
  </si>
  <si>
    <t>2 460</t>
  </si>
  <si>
    <t>Belo Horizonte</t>
  </si>
  <si>
    <t>5 237</t>
  </si>
  <si>
    <t>5 736</t>
  </si>
  <si>
    <t>5 852</t>
  </si>
  <si>
    <t>6 260</t>
  </si>
  <si>
    <t>6 420</t>
  </si>
  <si>
    <t>6 463</t>
  </si>
  <si>
    <t>Brasília</t>
  </si>
  <si>
    <t>3 292</t>
  </si>
  <si>
    <t>3 789</t>
  </si>
  <si>
    <t>3 905</t>
  </si>
  <si>
    <t>4 296</t>
  </si>
  <si>
    <t>4 433</t>
  </si>
  <si>
    <t>4 474</t>
  </si>
  <si>
    <t>Campinas</t>
  </si>
  <si>
    <t>2 533</t>
  </si>
  <si>
    <t>2 764</t>
  </si>
  <si>
    <t>2 818</t>
  </si>
  <si>
    <t>3 018</t>
  </si>
  <si>
    <t>3 109</t>
  </si>
  <si>
    <t>3 146</t>
  </si>
  <si>
    <t>Cuiabá</t>
  </si>
  <si>
    <t>Curitiba</t>
  </si>
  <si>
    <t>2 951</t>
  </si>
  <si>
    <t>3 365</t>
  </si>
  <si>
    <t>3 462</t>
  </si>
  <si>
    <t>3 791</t>
  </si>
  <si>
    <t>3 913</t>
  </si>
  <si>
    <t>3 953</t>
  </si>
  <si>
    <t>Florianópolis</t>
  </si>
  <si>
    <t>1 017</t>
  </si>
  <si>
    <t>1 049</t>
  </si>
  <si>
    <t>1 162</t>
  </si>
  <si>
    <t>1 210</t>
  </si>
  <si>
    <t>1 233</t>
  </si>
  <si>
    <t>Fortaleza</t>
  </si>
  <si>
    <t>3 280</t>
  </si>
  <si>
    <t>3 636</t>
  </si>
  <si>
    <t>3 719</t>
  </si>
  <si>
    <t>4 011</t>
  </si>
  <si>
    <t>4 130</t>
  </si>
  <si>
    <t>4 170</t>
  </si>
  <si>
    <t>Goiânia</t>
  </si>
  <si>
    <t>1 880</t>
  </si>
  <si>
    <t>2 146</t>
  </si>
  <si>
    <t>2 327</t>
  </si>
  <si>
    <t>2 405</t>
  </si>
  <si>
    <t>2 439</t>
  </si>
  <si>
    <t>Grande São Luís</t>
  </si>
  <si>
    <t>1 173</t>
  </si>
  <si>
    <t>1 261</t>
  </si>
  <si>
    <t>1 283</t>
  </si>
  <si>
    <t>1 367</t>
  </si>
  <si>
    <t>1 415</t>
  </si>
  <si>
    <t>1 440</t>
  </si>
  <si>
    <t>Grande Vitória</t>
  </si>
  <si>
    <t>1 613</t>
  </si>
  <si>
    <t>1 803</t>
  </si>
  <si>
    <t>1 848</t>
  </si>
  <si>
    <t>2 008</t>
  </si>
  <si>
    <t>2 078</t>
  </si>
  <si>
    <t>2 109</t>
  </si>
  <si>
    <t>João Pessoa</t>
  </si>
  <si>
    <t>1 015</t>
  </si>
  <si>
    <t>1 089</t>
  </si>
  <si>
    <t>1 129</t>
  </si>
  <si>
    <t>1 151</t>
  </si>
  <si>
    <t>Londrina</t>
  </si>
  <si>
    <t>Maceió</t>
  </si>
  <si>
    <t>1 068</t>
  </si>
  <si>
    <t>1 192</t>
  </si>
  <si>
    <t>1 282</t>
  </si>
  <si>
    <t>1 329</t>
  </si>
  <si>
    <t>1 353</t>
  </si>
  <si>
    <t>Manaus</t>
  </si>
  <si>
    <t>1 577</t>
  </si>
  <si>
    <t>1 737</t>
  </si>
  <si>
    <t>1 775</t>
  </si>
  <si>
    <t>1 913</t>
  </si>
  <si>
    <t>1 979</t>
  </si>
  <si>
    <t>2 009</t>
  </si>
  <si>
    <t>Natal</t>
  </si>
  <si>
    <t>1 099</t>
  </si>
  <si>
    <t>1 275</t>
  </si>
  <si>
    <t>1 316</t>
  </si>
  <si>
    <t>1 460</t>
  </si>
  <si>
    <t>1 519</t>
  </si>
  <si>
    <t>1 545</t>
  </si>
  <si>
    <t>Norte/Nordeste Catarinense</t>
  </si>
  <si>
    <t>1 043</t>
  </si>
  <si>
    <t>1 069</t>
  </si>
  <si>
    <t>1 207</t>
  </si>
  <si>
    <t>1 230</t>
  </si>
  <si>
    <t>Pôrto Alegre</t>
  </si>
  <si>
    <t>4 034</t>
  </si>
  <si>
    <t>4 092</t>
  </si>
  <si>
    <t>4 316</t>
  </si>
  <si>
    <t>4 428</t>
  </si>
  <si>
    <t>4 469</t>
  </si>
  <si>
    <t>Recife</t>
  </si>
  <si>
    <t>3 542</t>
  </si>
  <si>
    <t>3 808</t>
  </si>
  <si>
    <t>3 871</t>
  </si>
  <si>
    <t>4 107</t>
  </si>
  <si>
    <t>4 219</t>
  </si>
  <si>
    <t>4 259</t>
  </si>
  <si>
    <t>Rio de Janeiro</t>
  </si>
  <si>
    <t>11 368</t>
  </si>
  <si>
    <t>11 836</t>
  </si>
  <si>
    <t>11 950</t>
  </si>
  <si>
    <t>12 404</t>
  </si>
  <si>
    <t>12 617</t>
  </si>
  <si>
    <t>12 650</t>
  </si>
  <si>
    <t>Salvador</t>
  </si>
  <si>
    <t>3 422</t>
  </si>
  <si>
    <t>3 824</t>
  </si>
  <si>
    <t>3 918</t>
  </si>
  <si>
    <t>4 243</t>
  </si>
  <si>
    <t>4 370</t>
  </si>
  <si>
    <t>4 411</t>
  </si>
  <si>
    <t>São Paulo</t>
  </si>
  <si>
    <t>18 647</t>
  </si>
  <si>
    <t>19 960</t>
  </si>
  <si>
    <t>20 262</t>
  </si>
  <si>
    <t>21 300</t>
  </si>
  <si>
    <t>21 628</t>
  </si>
  <si>
    <t>21 651</t>
  </si>
  <si>
    <t>Teresina</t>
  </si>
  <si>
    <t>1 004</t>
  </si>
  <si>
    <t>Anshan, Liaoning</t>
  </si>
  <si>
    <t>1 515</t>
  </si>
  <si>
    <t>1 632</t>
  </si>
  <si>
    <t>1 663</t>
  </si>
  <si>
    <t>1 827</t>
  </si>
  <si>
    <t>1 990</t>
  </si>
  <si>
    <t>2 120</t>
  </si>
  <si>
    <t>Anyang</t>
  </si>
  <si>
    <t>1 033</t>
  </si>
  <si>
    <t>1 115</t>
  </si>
  <si>
    <t>1 130</t>
  </si>
  <si>
    <t>1 220</t>
  </si>
  <si>
    <t>1 326</t>
  </si>
  <si>
    <t>1 417</t>
  </si>
  <si>
    <t>Baoding</t>
  </si>
  <si>
    <t>1 042</t>
  </si>
  <si>
    <t>1 177</t>
  </si>
  <si>
    <t>1 213</t>
  </si>
  <si>
    <t>1 385</t>
  </si>
  <si>
    <t>1 524</t>
  </si>
  <si>
    <t>1 628</t>
  </si>
  <si>
    <t>Baotou</t>
  </si>
  <si>
    <t>1 826</t>
  </si>
  <si>
    <t>1 910</t>
  </si>
  <si>
    <t>1 932</t>
  </si>
  <si>
    <t>2 072</t>
  </si>
  <si>
    <t>2 243</t>
  </si>
  <si>
    <t>2 388</t>
  </si>
  <si>
    <t>Beijing</t>
  </si>
  <si>
    <t>11 455</t>
  </si>
  <si>
    <t>12 214</t>
  </si>
  <si>
    <t>12 385</t>
  </si>
  <si>
    <t>13 335</t>
  </si>
  <si>
    <t>14 296</t>
  </si>
  <si>
    <t>15 018</t>
  </si>
  <si>
    <t>Bengbu</t>
  </si>
  <si>
    <t>1 037</t>
  </si>
  <si>
    <t>1 142</t>
  </si>
  <si>
    <t>1 222</t>
  </si>
  <si>
    <t>Benxi</t>
  </si>
  <si>
    <t>1 044</t>
  </si>
  <si>
    <t>1 136</t>
  </si>
  <si>
    <t>1 215</t>
  </si>
  <si>
    <t>Changchun</t>
  </si>
  <si>
    <t>3 143</t>
  </si>
  <si>
    <t>3 504</t>
  </si>
  <si>
    <t>3 597</t>
  </si>
  <si>
    <t>4 046</t>
  </si>
  <si>
    <t>4 409</t>
  </si>
  <si>
    <t>4 673</t>
  </si>
  <si>
    <t>Changde</t>
  </si>
  <si>
    <t>1 064</t>
  </si>
  <si>
    <t>Changsha, Hunan</t>
  </si>
  <si>
    <t>2 197</t>
  </si>
  <si>
    <t>2 370</t>
  </si>
  <si>
    <t>2 415</t>
  </si>
  <si>
    <t>2 655</t>
  </si>
  <si>
    <t>2 885</t>
  </si>
  <si>
    <t>3 066</t>
  </si>
  <si>
    <t>Changzhou, Jiangsu</t>
  </si>
  <si>
    <t>1 876</t>
  </si>
  <si>
    <t>2 023</t>
  </si>
  <si>
    <t>2 062</t>
  </si>
  <si>
    <t>2 267</t>
  </si>
  <si>
    <t>2 466</t>
  </si>
  <si>
    <t>2 624</t>
  </si>
  <si>
    <t>Chengdu</t>
  </si>
  <si>
    <t>4 467</t>
  </si>
  <si>
    <t>4 869</t>
  </si>
  <si>
    <t>4 961</t>
  </si>
  <si>
    <t>5 441</t>
  </si>
  <si>
    <t>5 886</t>
  </si>
  <si>
    <t>6 224</t>
  </si>
  <si>
    <t>Chifeng</t>
  </si>
  <si>
    <t>1 020</t>
  </si>
  <si>
    <t>1 092</t>
  </si>
  <si>
    <t>Chongqing</t>
  </si>
  <si>
    <t>7 266</t>
  </si>
  <si>
    <t>9 348</t>
  </si>
  <si>
    <t>9 401</t>
  </si>
  <si>
    <t>9 850</t>
  </si>
  <si>
    <t>10 514</t>
  </si>
  <si>
    <t>11 065</t>
  </si>
  <si>
    <t>Cixi</t>
  </si>
  <si>
    <t>Dalian</t>
  </si>
  <si>
    <t>3 060</t>
  </si>
  <si>
    <t>3 252</t>
  </si>
  <si>
    <t>3 306</t>
  </si>
  <si>
    <t>3 599</t>
  </si>
  <si>
    <t>3 896</t>
  </si>
  <si>
    <t>4 132</t>
  </si>
  <si>
    <t>Dandong</t>
  </si>
  <si>
    <t>1 014</t>
  </si>
  <si>
    <t>Daqing</t>
  </si>
  <si>
    <t>1 294</t>
  </si>
  <si>
    <t>1 546</t>
  </si>
  <si>
    <t>1 797</t>
  </si>
  <si>
    <t>1 981</t>
  </si>
  <si>
    <t>2 112</t>
  </si>
  <si>
    <t>Datong, Shanxi</t>
  </si>
  <si>
    <t>1 141</t>
  </si>
  <si>
    <t>1 228</t>
  </si>
  <si>
    <t>1 251</t>
  </si>
  <si>
    <t>1 375</t>
  </si>
  <si>
    <t>1 500</t>
  </si>
  <si>
    <t>1 602</t>
  </si>
  <si>
    <t>Dongguan, Guangdong</t>
  </si>
  <si>
    <t>4 692</t>
  </si>
  <si>
    <t>5 219</t>
  </si>
  <si>
    <t>5 347</t>
  </si>
  <si>
    <t>5 971</t>
  </si>
  <si>
    <t>6 483</t>
  </si>
  <si>
    <t>6 852</t>
  </si>
  <si>
    <t>Dongying</t>
  </si>
  <si>
    <t>1 123</t>
  </si>
  <si>
    <t>1 246</t>
  </si>
  <si>
    <t>1 334</t>
  </si>
  <si>
    <t>Foshan</t>
  </si>
  <si>
    <t>4 033</t>
  </si>
  <si>
    <t>4 876</t>
  </si>
  <si>
    <t>4 969</t>
  </si>
  <si>
    <t>5 455</t>
  </si>
  <si>
    <t>5 903</t>
  </si>
  <si>
    <t>6 242</t>
  </si>
  <si>
    <t>Fushun, Liaoning</t>
  </si>
  <si>
    <t>1 368</t>
  </si>
  <si>
    <t>1 376</t>
  </si>
  <si>
    <t>1 378</t>
  </si>
  <si>
    <t>1 434</t>
  </si>
  <si>
    <t>1 544</t>
  </si>
  <si>
    <t>1 647</t>
  </si>
  <si>
    <t>Fuxin</t>
  </si>
  <si>
    <t>1 070</t>
  </si>
  <si>
    <t>Fuyang</t>
  </si>
  <si>
    <t>1 045</t>
  </si>
  <si>
    <t>1 119</t>
  </si>
  <si>
    <t>Fuzhou, Fujian</t>
  </si>
  <si>
    <t>2 368</t>
  </si>
  <si>
    <t>2 698</t>
  </si>
  <si>
    <t>2 787</t>
  </si>
  <si>
    <t>3 201</t>
  </si>
  <si>
    <t>3 509</t>
  </si>
  <si>
    <t>3 727</t>
  </si>
  <si>
    <t>8 165</t>
  </si>
  <si>
    <t>8 735</t>
  </si>
  <si>
    <t>8 884</t>
  </si>
  <si>
    <t>9 669</t>
  </si>
  <si>
    <t>10 409</t>
  </si>
  <si>
    <t>10 961</t>
  </si>
  <si>
    <t>Guilin</t>
  </si>
  <si>
    <t>1 120</t>
  </si>
  <si>
    <t>1 317</t>
  </si>
  <si>
    <t>Guiyang</t>
  </si>
  <si>
    <t>2 015</t>
  </si>
  <si>
    <t>2 125</t>
  </si>
  <si>
    <t>2 154</t>
  </si>
  <si>
    <t>2 325</t>
  </si>
  <si>
    <t>2 519</t>
  </si>
  <si>
    <t>2 679</t>
  </si>
  <si>
    <t>Haerbin</t>
  </si>
  <si>
    <t>4 224</t>
  </si>
  <si>
    <t>4 251</t>
  </si>
  <si>
    <t>4 473</t>
  </si>
  <si>
    <t>4 800</t>
  </si>
  <si>
    <t>5 080</t>
  </si>
  <si>
    <t>Haikou</t>
  </si>
  <si>
    <t>1 410</t>
  </si>
  <si>
    <t>1 550</t>
  </si>
  <si>
    <t>1 586</t>
  </si>
  <si>
    <t>1 772</t>
  </si>
  <si>
    <t>1 937</t>
  </si>
  <si>
    <t>2 065</t>
  </si>
  <si>
    <t>Handan</t>
  </si>
  <si>
    <t>1 007</t>
  </si>
  <si>
    <t>1 197</t>
  </si>
  <si>
    <t>1 249</t>
  </si>
  <si>
    <t>1 488</t>
  </si>
  <si>
    <t>1 652</t>
  </si>
  <si>
    <t>1 764</t>
  </si>
  <si>
    <t>Hangzhou</t>
  </si>
  <si>
    <t>3 516</t>
  </si>
  <si>
    <t>3 860</t>
  </si>
  <si>
    <t>4 145</t>
  </si>
  <si>
    <t>4 470</t>
  </si>
  <si>
    <t>4 735</t>
  </si>
  <si>
    <t>Hefei</t>
  </si>
  <si>
    <t>2 363</t>
  </si>
  <si>
    <t>2 404</t>
  </si>
  <si>
    <t>2 626</t>
  </si>
  <si>
    <t>2 850</t>
  </si>
  <si>
    <t>3 029</t>
  </si>
  <si>
    <t>Hengyang</t>
  </si>
  <si>
    <t>1 393</t>
  </si>
  <si>
    <t>Hohhot</t>
  </si>
  <si>
    <t>1 264</t>
  </si>
  <si>
    <t>1 589</t>
  </si>
  <si>
    <t>1 907</t>
  </si>
  <si>
    <t>2 118</t>
  </si>
  <si>
    <t>2 258</t>
  </si>
  <si>
    <t>Huai'an</t>
  </si>
  <si>
    <t>1 095</t>
  </si>
  <si>
    <t>1 195</t>
  </si>
  <si>
    <t>1 278</t>
  </si>
  <si>
    <t>Huaibei</t>
  </si>
  <si>
    <t>1 147</t>
  </si>
  <si>
    <t>1 364</t>
  </si>
  <si>
    <t>Huainan</t>
  </si>
  <si>
    <t>1 212</t>
  </si>
  <si>
    <t>1 357</t>
  </si>
  <si>
    <t>1 396</t>
  </si>
  <si>
    <t>1 583</t>
  </si>
  <si>
    <t>1 738</t>
  </si>
  <si>
    <t>1 854</t>
  </si>
  <si>
    <t>Huizhou</t>
  </si>
  <si>
    <t>1 348</t>
  </si>
  <si>
    <t>1 384</t>
  </si>
  <si>
    <t>1 562</t>
  </si>
  <si>
    <t>1 713</t>
  </si>
  <si>
    <t>1 828</t>
  </si>
  <si>
    <t>Huludao</t>
  </si>
  <si>
    <t>Jiamusi</t>
  </si>
  <si>
    <t>Jiangmen</t>
  </si>
  <si>
    <t>1 077</t>
  </si>
  <si>
    <t>1 103</t>
  </si>
  <si>
    <t>1 236</t>
  </si>
  <si>
    <t>1 355</t>
  </si>
  <si>
    <t>1 448</t>
  </si>
  <si>
    <t>Jiaozuo</t>
  </si>
  <si>
    <t>1 155</t>
  </si>
  <si>
    <t>Jieyang</t>
  </si>
  <si>
    <t>1 081</t>
  </si>
  <si>
    <t>1 158</t>
  </si>
  <si>
    <t>Jilin</t>
  </si>
  <si>
    <t>1 838</t>
  </si>
  <si>
    <t>1 888</t>
  </si>
  <si>
    <t>2 135</t>
  </si>
  <si>
    <t>2 338</t>
  </si>
  <si>
    <t>2 489</t>
  </si>
  <si>
    <t>Jinan, Shandong</t>
  </si>
  <si>
    <t>3 186</t>
  </si>
  <si>
    <t>3 237</t>
  </si>
  <si>
    <t>3 522</t>
  </si>
  <si>
    <t>4 044</t>
  </si>
  <si>
    <t>Jingzhou</t>
  </si>
  <si>
    <t>1 010</t>
  </si>
  <si>
    <t>1 039</t>
  </si>
  <si>
    <t>1 183</t>
  </si>
  <si>
    <t>1 302</t>
  </si>
  <si>
    <t>1 392</t>
  </si>
  <si>
    <t>Jining, Shandong</t>
  </si>
  <si>
    <t>1 055</t>
  </si>
  <si>
    <t>1 193</t>
  </si>
  <si>
    <t>1 304</t>
  </si>
  <si>
    <t>1 394</t>
  </si>
  <si>
    <t>Jinjiang</t>
  </si>
  <si>
    <t>1 080</t>
  </si>
  <si>
    <t>1 216</t>
  </si>
  <si>
    <t>1 303</t>
  </si>
  <si>
    <t>Jinzhou</t>
  </si>
  <si>
    <t>Jixi, Heilongjiang</t>
  </si>
  <si>
    <t>1 018</t>
  </si>
  <si>
    <t>1 166</t>
  </si>
  <si>
    <t>1 366</t>
  </si>
  <si>
    <t>Kaohsiung</t>
  </si>
  <si>
    <t>1 548</t>
  </si>
  <si>
    <t>1 598</t>
  </si>
  <si>
    <t>1 611</t>
  </si>
  <si>
    <t>1 711</t>
  </si>
  <si>
    <t>1 850</t>
  </si>
  <si>
    <t>1 971</t>
  </si>
  <si>
    <t>Kunming</t>
  </si>
  <si>
    <t>2 857</t>
  </si>
  <si>
    <t>3 062</t>
  </si>
  <si>
    <t>3 116</t>
  </si>
  <si>
    <t>3 405</t>
  </si>
  <si>
    <t>3 691</t>
  </si>
  <si>
    <t>3 915</t>
  </si>
  <si>
    <t>Lanzhou</t>
  </si>
  <si>
    <t>2 085</t>
  </si>
  <si>
    <t>2 285</t>
  </si>
  <si>
    <t>2 507</t>
  </si>
  <si>
    <t>2 724</t>
  </si>
  <si>
    <t>2 896</t>
  </si>
  <si>
    <t>Lianyungang</t>
  </si>
  <si>
    <t>1 002</t>
  </si>
  <si>
    <t>1 105</t>
  </si>
  <si>
    <t>Linyi, Shandong</t>
  </si>
  <si>
    <t>1 297</t>
  </si>
  <si>
    <t>1 400</t>
  </si>
  <si>
    <t>1 427</t>
  </si>
  <si>
    <t>1 571</t>
  </si>
  <si>
    <t>Liuzhou</t>
  </si>
  <si>
    <t>1 352</t>
  </si>
  <si>
    <t>1 527</t>
  </si>
  <si>
    <t>1 675</t>
  </si>
  <si>
    <t>1 788</t>
  </si>
  <si>
    <t>Lufeng</t>
  </si>
  <si>
    <t>1 276</t>
  </si>
  <si>
    <t>Luoyang</t>
  </si>
  <si>
    <t>1 373</t>
  </si>
  <si>
    <t>1 505</t>
  </si>
  <si>
    <t>1 539</t>
  </si>
  <si>
    <t>1 716</t>
  </si>
  <si>
    <t>1 875</t>
  </si>
  <si>
    <t>1 999</t>
  </si>
  <si>
    <t>Luzhou</t>
  </si>
  <si>
    <t>Maoming</t>
  </si>
  <si>
    <t>1 053</t>
  </si>
  <si>
    <t>Mianyang, Sichuan</t>
  </si>
  <si>
    <t>1 006</t>
  </si>
  <si>
    <t>1 244</t>
  </si>
  <si>
    <t>1 331</t>
  </si>
  <si>
    <t>Mudanjiang</t>
  </si>
  <si>
    <t>1 000</t>
  </si>
  <si>
    <t>Nanchang</t>
  </si>
  <si>
    <t>2 380</t>
  </si>
  <si>
    <t>2 648</t>
  </si>
  <si>
    <t>2 701</t>
  </si>
  <si>
    <t>2 978</t>
  </si>
  <si>
    <t>3 236</t>
  </si>
  <si>
    <t>3 436</t>
  </si>
  <si>
    <t>Nanchong</t>
  </si>
  <si>
    <t>1 078</t>
  </si>
  <si>
    <t>Nanjing, Jiangsu</t>
  </si>
  <si>
    <t>3 966</t>
  </si>
  <si>
    <t>4 404</t>
  </si>
  <si>
    <t>4 519</t>
  </si>
  <si>
    <t>5 076</t>
  </si>
  <si>
    <t>5 524</t>
  </si>
  <si>
    <t>5 845</t>
  </si>
  <si>
    <t>Nanning</t>
  </si>
  <si>
    <t>2 056</t>
  </si>
  <si>
    <t>2 306</t>
  </si>
  <si>
    <t>2 508</t>
  </si>
  <si>
    <t>2 669</t>
  </si>
  <si>
    <t>Nantong</t>
  </si>
  <si>
    <t>1 391</t>
  </si>
  <si>
    <t>1 734</t>
  </si>
  <si>
    <t>Nanyang, Henan</t>
  </si>
  <si>
    <t>1 060</t>
  </si>
  <si>
    <t>1 135</t>
  </si>
  <si>
    <t>Neijiang</t>
  </si>
  <si>
    <t>1 088</t>
  </si>
  <si>
    <t>1 165</t>
  </si>
  <si>
    <t>Ningbo</t>
  </si>
  <si>
    <t>1 897</t>
  </si>
  <si>
    <t>2 150</t>
  </si>
  <si>
    <t>2 217</t>
  </si>
  <si>
    <t>2 536</t>
  </si>
  <si>
    <t>2 782</t>
  </si>
  <si>
    <t>2 959</t>
  </si>
  <si>
    <t>Panjin</t>
  </si>
  <si>
    <t>1 028</t>
  </si>
  <si>
    <t>1 101</t>
  </si>
  <si>
    <t>Pingdingshan, Henan</t>
  </si>
  <si>
    <t>1 024</t>
  </si>
  <si>
    <t>Puning</t>
  </si>
  <si>
    <t>1 172</t>
  </si>
  <si>
    <t>1 255</t>
  </si>
  <si>
    <t>Putian</t>
  </si>
  <si>
    <t>1 052</t>
  </si>
  <si>
    <t>1 085</t>
  </si>
  <si>
    <t>1 241</t>
  </si>
  <si>
    <t>1 327</t>
  </si>
  <si>
    <t>Qingdao</t>
  </si>
  <si>
    <t>3 268</t>
  </si>
  <si>
    <t>3 323</t>
  </si>
  <si>
    <t>3 622</t>
  </si>
  <si>
    <t>3 923</t>
  </si>
  <si>
    <t>4 159</t>
  </si>
  <si>
    <t>Qinhuangdao</t>
  </si>
  <si>
    <t>Qiqihaer</t>
  </si>
  <si>
    <t>1 453</t>
  </si>
  <si>
    <t>1 560</t>
  </si>
  <si>
    <t>1 588</t>
  </si>
  <si>
    <t>1 740</t>
  </si>
  <si>
    <t>1 894</t>
  </si>
  <si>
    <t>2 019</t>
  </si>
  <si>
    <t>Quanzhou</t>
  </si>
  <si>
    <t>1 032</t>
  </si>
  <si>
    <t>1 238</t>
  </si>
  <si>
    <t>1 462</t>
  </si>
  <si>
    <t>Rizhao</t>
  </si>
  <si>
    <t>1 086</t>
  </si>
  <si>
    <t>Shanghai</t>
  </si>
  <si>
    <t>15 184</t>
  </si>
  <si>
    <t>16 344</t>
  </si>
  <si>
    <t>16 575</t>
  </si>
  <si>
    <t>17 840</t>
  </si>
  <si>
    <t>19 094</t>
  </si>
  <si>
    <t>20 017</t>
  </si>
  <si>
    <t>Shantou</t>
  </si>
  <si>
    <t>3 375</t>
  </si>
  <si>
    <t>3 475</t>
  </si>
  <si>
    <t>3 502</t>
  </si>
  <si>
    <t>3 704</t>
  </si>
  <si>
    <t>3 983</t>
  </si>
  <si>
    <t>4 222</t>
  </si>
  <si>
    <t>Shaoguan</t>
  </si>
  <si>
    <t>1 066</t>
  </si>
  <si>
    <t>Shaoxing</t>
  </si>
  <si>
    <t>1 153</t>
  </si>
  <si>
    <t>Shenyang</t>
  </si>
  <si>
    <t>4 788</t>
  </si>
  <si>
    <t>5 074</t>
  </si>
  <si>
    <t>5 166</t>
  </si>
  <si>
    <t>5 650</t>
  </si>
  <si>
    <t>6 108</t>
  </si>
  <si>
    <t>6 457</t>
  </si>
  <si>
    <t>Shenzhen</t>
  </si>
  <si>
    <t>7 931</t>
  </si>
  <si>
    <t>8 847</t>
  </si>
  <si>
    <t>9 005</t>
  </si>
  <si>
    <t>9 827</t>
  </si>
  <si>
    <t>10 585</t>
  </si>
  <si>
    <t>11 146</t>
  </si>
  <si>
    <t>Shijiazhuang</t>
  </si>
  <si>
    <t>2 192</t>
  </si>
  <si>
    <t>2 426</t>
  </si>
  <si>
    <t>2 487</t>
  </si>
  <si>
    <t>2 789</t>
  </si>
  <si>
    <t>3 044</t>
  </si>
  <si>
    <t>3 235</t>
  </si>
  <si>
    <t>Suzhou, Jiangsu</t>
  </si>
  <si>
    <t>1 992</t>
  </si>
  <si>
    <t>2 358</t>
  </si>
  <si>
    <t>2 398</t>
  </si>
  <si>
    <t>2 619</t>
  </si>
  <si>
    <t>2 842</t>
  </si>
  <si>
    <t>3 021</t>
  </si>
  <si>
    <t>Taian, Shandong</t>
  </si>
  <si>
    <t>1 073</t>
  </si>
  <si>
    <t>1 204</t>
  </si>
  <si>
    <t>1 239</t>
  </si>
  <si>
    <t>1 409</t>
  </si>
  <si>
    <t>1 653</t>
  </si>
  <si>
    <t>Taichung</t>
  </si>
  <si>
    <t>1 106</t>
  </si>
  <si>
    <t>1 403</t>
  </si>
  <si>
    <t>1 538</t>
  </si>
  <si>
    <t>1 642</t>
  </si>
  <si>
    <t>Tainan</t>
  </si>
  <si>
    <t>Taipei</t>
  </si>
  <si>
    <t>2 627</t>
  </si>
  <si>
    <t>2 630</t>
  </si>
  <si>
    <t>2 633</t>
  </si>
  <si>
    <t>2 725</t>
  </si>
  <si>
    <t>2 921</t>
  </si>
  <si>
    <t>3 102</t>
  </si>
  <si>
    <t>Taiyuan, Shanxi</t>
  </si>
  <si>
    <t>2 819</t>
  </si>
  <si>
    <t>3 084</t>
  </si>
  <si>
    <t>3 154</t>
  </si>
  <si>
    <t>3 812</t>
  </si>
  <si>
    <t>4 043</t>
  </si>
  <si>
    <t>Taizhou, Jiangsu</t>
  </si>
  <si>
    <t>Taizhou, Zhejiang</t>
  </si>
  <si>
    <t>1 259</t>
  </si>
  <si>
    <t>1 321</t>
  </si>
  <si>
    <t>1 338</t>
  </si>
  <si>
    <t>1 442</t>
  </si>
  <si>
    <t>1 566</t>
  </si>
  <si>
    <t>1 671</t>
  </si>
  <si>
    <t>Tangshan, Hebei</t>
  </si>
  <si>
    <t>1 614</t>
  </si>
  <si>
    <t>1 817</t>
  </si>
  <si>
    <t>1 870</t>
  </si>
  <si>
    <t>2 130</t>
  </si>
  <si>
    <t>2 335</t>
  </si>
  <si>
    <t>Tianjin</t>
  </si>
  <si>
    <t>7 278</t>
  </si>
  <si>
    <t>7 759</t>
  </si>
  <si>
    <t>7 884</t>
  </si>
  <si>
    <t>8 559</t>
  </si>
  <si>
    <t>9 216</t>
  </si>
  <si>
    <t>9 713</t>
  </si>
  <si>
    <t>Ürümqi (Wulumqi)</t>
  </si>
  <si>
    <t>2 025</t>
  </si>
  <si>
    <t>2 319</t>
  </si>
  <si>
    <t>2 767</t>
  </si>
  <si>
    <t>3 040</t>
  </si>
  <si>
    <t>3 231</t>
  </si>
  <si>
    <t>Weifang</t>
  </si>
  <si>
    <t>1 457</t>
  </si>
  <si>
    <t>1 648</t>
  </si>
  <si>
    <t>1 698</t>
  </si>
  <si>
    <t>1 941</t>
  </si>
  <si>
    <t>2 131</t>
  </si>
  <si>
    <t>2 271</t>
  </si>
  <si>
    <t>Wenzhou</t>
  </si>
  <si>
    <t>2 187</t>
  </si>
  <si>
    <t>2 558</t>
  </si>
  <si>
    <t>2 659</t>
  </si>
  <si>
    <t>3 119</t>
  </si>
  <si>
    <t>3 650</t>
  </si>
  <si>
    <t>Wuhan</t>
  </si>
  <si>
    <t>7 204</t>
  </si>
  <si>
    <t>7 582</t>
  </si>
  <si>
    <t>7 681</t>
  </si>
  <si>
    <t>8 253</t>
  </si>
  <si>
    <t>8 868</t>
  </si>
  <si>
    <t>9 347</t>
  </si>
  <si>
    <t>Wuhu, Anhui</t>
  </si>
  <si>
    <t>1 057</t>
  </si>
  <si>
    <t>1 169</t>
  </si>
  <si>
    <t>1 252</t>
  </si>
  <si>
    <t>Wuxi, Jiangsu</t>
  </si>
  <si>
    <t>2 435</t>
  </si>
  <si>
    <t>2 631</t>
  </si>
  <si>
    <t>2 682</t>
  </si>
  <si>
    <t>3 206</t>
  </si>
  <si>
    <t>Xiamen</t>
  </si>
  <si>
    <t>1 765</t>
  </si>
  <si>
    <t>2 111</t>
  </si>
  <si>
    <t>2 207</t>
  </si>
  <si>
    <t>2 641</t>
  </si>
  <si>
    <t>2 926</t>
  </si>
  <si>
    <t>3 112</t>
  </si>
  <si>
    <t>Xi'an, Shaanxi</t>
  </si>
  <si>
    <t>4 382</t>
  </si>
  <si>
    <t>4 704</t>
  </si>
  <si>
    <t>4 747</t>
  </si>
  <si>
    <t>5 038</t>
  </si>
  <si>
    <t>5 414</t>
  </si>
  <si>
    <t>5 726</t>
  </si>
  <si>
    <t>Xiangfan, Hubei</t>
  </si>
  <si>
    <t>1 374</t>
  </si>
  <si>
    <t>1 399</t>
  </si>
  <si>
    <t>1 536</t>
  </si>
  <si>
    <t>1 674</t>
  </si>
  <si>
    <t>1 786</t>
  </si>
  <si>
    <t>Xiangtan, Hunan</t>
  </si>
  <si>
    <t>1 050</t>
  </si>
  <si>
    <t>Xianyang, Shaanxi</t>
  </si>
  <si>
    <t>1 019</t>
  </si>
  <si>
    <t>1 138</t>
  </si>
  <si>
    <t>1 247</t>
  </si>
  <si>
    <t>Xining</t>
  </si>
  <si>
    <t>1 649</t>
  </si>
  <si>
    <t>1 761</t>
  </si>
  <si>
    <t>Xinxiang</t>
  </si>
  <si>
    <t>1 152</t>
  </si>
  <si>
    <t>1 267</t>
  </si>
  <si>
    <t>Xuzhou</t>
  </si>
  <si>
    <t>1 715</t>
  </si>
  <si>
    <t>2 050</t>
  </si>
  <si>
    <t>2 142</t>
  </si>
  <si>
    <t>2 559</t>
  </si>
  <si>
    <t>2 833</t>
  </si>
  <si>
    <t>3 015</t>
  </si>
  <si>
    <t>Yancheng, Jiangsu</t>
  </si>
  <si>
    <t>1 071</t>
  </si>
  <si>
    <t>1 289</t>
  </si>
  <si>
    <t>1 474</t>
  </si>
  <si>
    <t>1 622</t>
  </si>
  <si>
    <t>1 731</t>
  </si>
  <si>
    <t>Yangzhou</t>
  </si>
  <si>
    <t>1 036</t>
  </si>
  <si>
    <t>1 287</t>
  </si>
  <si>
    <t>1 430</t>
  </si>
  <si>
    <t>1 529</t>
  </si>
  <si>
    <t>Yantai</t>
  </si>
  <si>
    <t>1 383</t>
  </si>
  <si>
    <t>1 496</t>
  </si>
  <si>
    <t>1 526</t>
  </si>
  <si>
    <t>1 684</t>
  </si>
  <si>
    <t>1 836</t>
  </si>
  <si>
    <t>1 958</t>
  </si>
  <si>
    <t>Yichang</t>
  </si>
  <si>
    <t>1 132</t>
  </si>
  <si>
    <t>Yichun, Heilongjiang</t>
  </si>
  <si>
    <t>Yinchuan</t>
  </si>
  <si>
    <t>1 225</t>
  </si>
  <si>
    <t>1 312</t>
  </si>
  <si>
    <t>Yingkou</t>
  </si>
  <si>
    <t>1 072</t>
  </si>
  <si>
    <t>1 148</t>
  </si>
  <si>
    <t>Yiyang, Hunan</t>
  </si>
  <si>
    <t>Yueyang</t>
  </si>
  <si>
    <t>1 075</t>
  </si>
  <si>
    <t>1 096</t>
  </si>
  <si>
    <t>1 206</t>
  </si>
  <si>
    <t>1 408</t>
  </si>
  <si>
    <t>Zaozhuang</t>
  </si>
  <si>
    <t>1 175</t>
  </si>
  <si>
    <t>1 339</t>
  </si>
  <si>
    <t>1 473</t>
  </si>
  <si>
    <t>1 574</t>
  </si>
  <si>
    <t>Zhangjiakou</t>
  </si>
  <si>
    <t>1 178</t>
  </si>
  <si>
    <t>Zhanjiang</t>
  </si>
  <si>
    <t>1 097</t>
  </si>
  <si>
    <t>1 198</t>
  </si>
  <si>
    <t>1 281</t>
  </si>
  <si>
    <t>Zhengzhou</t>
  </si>
  <si>
    <t>2 715</t>
  </si>
  <si>
    <t>2 914</t>
  </si>
  <si>
    <t>2 966</t>
  </si>
  <si>
    <t>3 245</t>
  </si>
  <si>
    <t>3 519</t>
  </si>
  <si>
    <t>3 734</t>
  </si>
  <si>
    <t>Zhenjiang, Jiangsu</t>
  </si>
  <si>
    <t>1 181</t>
  </si>
  <si>
    <t>1 308</t>
  </si>
  <si>
    <t>Zhongshan</t>
  </si>
  <si>
    <t>1 768</t>
  </si>
  <si>
    <t>2 116</t>
  </si>
  <si>
    <t>2 211</t>
  </si>
  <si>
    <t>2 643</t>
  </si>
  <si>
    <t>2 927</t>
  </si>
  <si>
    <t>3 114</t>
  </si>
  <si>
    <t>Zhuhai</t>
  </si>
  <si>
    <t>1 224</t>
  </si>
  <si>
    <t>1 315</t>
  </si>
  <si>
    <t>1 420</t>
  </si>
  <si>
    <t>1 516</t>
  </si>
  <si>
    <t>Zhuzhou</t>
  </si>
  <si>
    <t>1 025</t>
  </si>
  <si>
    <t>1 137</t>
  </si>
  <si>
    <t>1 330</t>
  </si>
  <si>
    <t>Zibo</t>
  </si>
  <si>
    <t>2 168</t>
  </si>
  <si>
    <t>2 396</t>
  </si>
  <si>
    <t>2 456</t>
  </si>
  <si>
    <t>2 752</t>
  </si>
  <si>
    <t>3 004</t>
  </si>
  <si>
    <t>3 192</t>
  </si>
  <si>
    <t>Zigong</t>
  </si>
  <si>
    <t>1 067</t>
  </si>
  <si>
    <t>Zunyi</t>
  </si>
  <si>
    <t>1 005</t>
  </si>
  <si>
    <t>1 118</t>
  </si>
  <si>
    <t>6 883</t>
  </si>
  <si>
    <t>7 022</t>
  </si>
  <si>
    <t>7 069</t>
  </si>
  <si>
    <t>7 398</t>
  </si>
  <si>
    <t>7 701</t>
  </si>
  <si>
    <t>7 969</t>
  </si>
  <si>
    <t>Pakistan</t>
  </si>
  <si>
    <t>Iran</t>
  </si>
  <si>
    <t>Philippines</t>
  </si>
  <si>
    <t>Barranquilla</t>
  </si>
  <si>
    <t>1 719</t>
  </si>
  <si>
    <t>1 867</t>
  </si>
  <si>
    <t>2 145</t>
  </si>
  <si>
    <t>2 255</t>
  </si>
  <si>
    <t>Bogotá</t>
  </si>
  <si>
    <t>7 353</t>
  </si>
  <si>
    <t>8 262</t>
  </si>
  <si>
    <t>8 500</t>
  </si>
  <si>
    <t>9 521</t>
  </si>
  <si>
    <t>10 129</t>
  </si>
  <si>
    <t>10 537</t>
  </si>
  <si>
    <t>Bucaramanga</t>
  </si>
  <si>
    <t>1 065</t>
  </si>
  <si>
    <t>Cali</t>
  </si>
  <si>
    <t>2 164</t>
  </si>
  <si>
    <t>2 352</t>
  </si>
  <si>
    <t>2 401</t>
  </si>
  <si>
    <t>2 800</t>
  </si>
  <si>
    <t>2 938</t>
  </si>
  <si>
    <t>Cartagena</t>
  </si>
  <si>
    <t>1 076</t>
  </si>
  <si>
    <t>1 223</t>
  </si>
  <si>
    <t>Cúcuta</t>
  </si>
  <si>
    <t>Medellín</t>
  </si>
  <si>
    <t>3 127</t>
  </si>
  <si>
    <t>3 497</t>
  </si>
  <si>
    <t>3 594</t>
  </si>
  <si>
    <t>4 019</t>
  </si>
  <si>
    <t>4 294</t>
  </si>
  <si>
    <t>4 494</t>
  </si>
  <si>
    <t>Bordeaux</t>
  </si>
  <si>
    <t>Lille</t>
  </si>
  <si>
    <t>1 107</t>
  </si>
  <si>
    <t>Lyon</t>
  </si>
  <si>
    <t>1 412</t>
  </si>
  <si>
    <t>1 456</t>
  </si>
  <si>
    <t>1 468</t>
  </si>
  <si>
    <t>1 523</t>
  </si>
  <si>
    <t>1 559</t>
  </si>
  <si>
    <t>1 575</t>
  </si>
  <si>
    <t>Marseille-Aix-en-Provence</t>
  </si>
  <si>
    <t>1 413</t>
  </si>
  <si>
    <t>1 469</t>
  </si>
  <si>
    <t>Nice-Cannes</t>
  </si>
  <si>
    <t>1 059</t>
  </si>
  <si>
    <t>Paris</t>
  </si>
  <si>
    <t>10 105</t>
  </si>
  <si>
    <t>10 410</t>
  </si>
  <si>
    <t>10 485</t>
  </si>
  <si>
    <t>10 777</t>
  </si>
  <si>
    <t>10 880</t>
  </si>
  <si>
    <t>10 884</t>
  </si>
  <si>
    <t>Toulouse</t>
  </si>
  <si>
    <t>1 003</t>
  </si>
  <si>
    <t>Berlin</t>
  </si>
  <si>
    <t>3 391</t>
  </si>
  <si>
    <t>3 438</t>
  </si>
  <si>
    <t>3 450</t>
  </si>
  <si>
    <t>3 489</t>
  </si>
  <si>
    <t>3 498</t>
  </si>
  <si>
    <t>3 499</t>
  </si>
  <si>
    <t>Hamburg</t>
  </si>
  <si>
    <t>1 739</t>
  </si>
  <si>
    <t>1 777</t>
  </si>
  <si>
    <t>1 818</t>
  </si>
  <si>
    <t>1 825</t>
  </si>
  <si>
    <t>Köln (Cologne)</t>
  </si>
  <si>
    <t>1 001</t>
  </si>
  <si>
    <t>München (Munich)</t>
  </si>
  <si>
    <t>1 254</t>
  </si>
  <si>
    <t>1 349</t>
  </si>
  <si>
    <t>1 401</t>
  </si>
  <si>
    <t>Agra</t>
  </si>
  <si>
    <t>1 511</t>
  </si>
  <si>
    <t>1 667</t>
  </si>
  <si>
    <t>1 703</t>
  </si>
  <si>
    <t>1 886</t>
  </si>
  <si>
    <t>2 089</t>
  </si>
  <si>
    <t>2 313</t>
  </si>
  <si>
    <t>Ahmadabad</t>
  </si>
  <si>
    <t>5 122</t>
  </si>
  <si>
    <t>5 606</t>
  </si>
  <si>
    <t>5 717</t>
  </si>
  <si>
    <t>6 277</t>
  </si>
  <si>
    <t>6 892</t>
  </si>
  <si>
    <t>7 567</t>
  </si>
  <si>
    <t>Aligarh</t>
  </si>
  <si>
    <t>1 189</t>
  </si>
  <si>
    <t>Allahabad</t>
  </si>
  <si>
    <t>1 277</t>
  </si>
  <si>
    <t>1 570</t>
  </si>
  <si>
    <t>1 742</t>
  </si>
  <si>
    <t>Amritsar</t>
  </si>
  <si>
    <t>1 269</t>
  </si>
  <si>
    <t>1 439</t>
  </si>
  <si>
    <t>1 597</t>
  </si>
  <si>
    <t>1 771</t>
  </si>
  <si>
    <t>Asansol</t>
  </si>
  <si>
    <t>1 258</t>
  </si>
  <si>
    <t>1 579</t>
  </si>
  <si>
    <t>1 751</t>
  </si>
  <si>
    <t>Aurangabad</t>
  </si>
  <si>
    <t>1 171</t>
  </si>
  <si>
    <t>1 478</t>
  </si>
  <si>
    <t>1 641</t>
  </si>
  <si>
    <t>Bangalore</t>
  </si>
  <si>
    <t>6 465</t>
  </si>
  <si>
    <t>7 079</t>
  </si>
  <si>
    <t>7 218</t>
  </si>
  <si>
    <t>7 913</t>
  </si>
  <si>
    <t>8 674</t>
  </si>
  <si>
    <t>9 507</t>
  </si>
  <si>
    <t>Bareilly</t>
  </si>
  <si>
    <t>Bhiwandi</t>
  </si>
  <si>
    <t>Bhopal</t>
  </si>
  <si>
    <t>1 644</t>
  </si>
  <si>
    <t>1 804</t>
  </si>
  <si>
    <t>1 843</t>
  </si>
  <si>
    <t>2 039</t>
  </si>
  <si>
    <t>2 257</t>
  </si>
  <si>
    <t>2 497</t>
  </si>
  <si>
    <t>Bhubaneswar</t>
  </si>
  <si>
    <t>1 131</t>
  </si>
  <si>
    <t>Chandigarh</t>
  </si>
  <si>
    <t>1 026</t>
  </si>
  <si>
    <t>1 296</t>
  </si>
  <si>
    <t>Chennai (Madras)</t>
  </si>
  <si>
    <t>6 919</t>
  </si>
  <si>
    <t>7 416</t>
  </si>
  <si>
    <t>7 547</t>
  </si>
  <si>
    <t>9 043</t>
  </si>
  <si>
    <t>9 909</t>
  </si>
  <si>
    <t>Coimbatore</t>
  </si>
  <si>
    <t>1 619</t>
  </si>
  <si>
    <t>1 770</t>
  </si>
  <si>
    <t>1 807</t>
  </si>
  <si>
    <t>2 212</t>
  </si>
  <si>
    <t>2 449</t>
  </si>
  <si>
    <t>Delhi</t>
  </si>
  <si>
    <t>19 493</t>
  </si>
  <si>
    <t>21 720</t>
  </si>
  <si>
    <t>22 157</t>
  </si>
  <si>
    <t>24 160</t>
  </si>
  <si>
    <t>26 272</t>
  </si>
  <si>
    <t>28 568</t>
  </si>
  <si>
    <t>Dhanbad</t>
  </si>
  <si>
    <t>1 301</t>
  </si>
  <si>
    <t>1 328</t>
  </si>
  <si>
    <t>1 472</t>
  </si>
  <si>
    <t>1 633</t>
  </si>
  <si>
    <t>1 812</t>
  </si>
  <si>
    <t>Durg-Bhilainagar</t>
  </si>
  <si>
    <t>1 445</t>
  </si>
  <si>
    <t>1 604</t>
  </si>
  <si>
    <t>Guwahati (Gauhati)</t>
  </si>
  <si>
    <t>1 030</t>
  </si>
  <si>
    <t>1 170</t>
  </si>
  <si>
    <t>1 300</t>
  </si>
  <si>
    <t>Gwalior</t>
  </si>
  <si>
    <t>Hubli-Dharwad</t>
  </si>
  <si>
    <t>1 299</t>
  </si>
  <si>
    <t>Hyderabad</t>
  </si>
  <si>
    <t>6 117</t>
  </si>
  <si>
    <t>6 627</t>
  </si>
  <si>
    <t>6 751</t>
  </si>
  <si>
    <t>7 396</t>
  </si>
  <si>
    <t>8 110</t>
  </si>
  <si>
    <t>8 894</t>
  </si>
  <si>
    <t>Indore</t>
  </si>
  <si>
    <t>1 914</t>
  </si>
  <si>
    <t>2 126</t>
  </si>
  <si>
    <t>2 173</t>
  </si>
  <si>
    <t>2 939</t>
  </si>
  <si>
    <t>Jabalpur</t>
  </si>
  <si>
    <t>1 514</t>
  </si>
  <si>
    <t>1 679</t>
  </si>
  <si>
    <t>1 862</t>
  </si>
  <si>
    <t>Jaipur</t>
  </si>
  <si>
    <t>2 748</t>
  </si>
  <si>
    <t>3 063</t>
  </si>
  <si>
    <t>3 131</t>
  </si>
  <si>
    <t>3 458</t>
  </si>
  <si>
    <t>4 205</t>
  </si>
  <si>
    <t>Jalandhar</t>
  </si>
  <si>
    <t>1 134</t>
  </si>
  <si>
    <t>1 262</t>
  </si>
  <si>
    <t>Jammu</t>
  </si>
  <si>
    <t>1 184</t>
  </si>
  <si>
    <t>Jamshedpur</t>
  </si>
  <si>
    <t>1 358</t>
  </si>
  <si>
    <t>1 387</t>
  </si>
  <si>
    <t>1 537</t>
  </si>
  <si>
    <t>1 705</t>
  </si>
  <si>
    <t>1 891</t>
  </si>
  <si>
    <t>Jodhpur</t>
  </si>
  <si>
    <t>1 061</t>
  </si>
  <si>
    <t>1 454</t>
  </si>
  <si>
    <t>Kanpur</t>
  </si>
  <si>
    <t>3 020</t>
  </si>
  <si>
    <t>3 298</t>
  </si>
  <si>
    <t>3 364</t>
  </si>
  <si>
    <t>3 706</t>
  </si>
  <si>
    <t>4 084</t>
  </si>
  <si>
    <t>4 501</t>
  </si>
  <si>
    <t>Kochi (Cochin)</t>
  </si>
  <si>
    <t>1 464</t>
  </si>
  <si>
    <t>1 610</t>
  </si>
  <si>
    <t>1 779</t>
  </si>
  <si>
    <t>2 184</t>
  </si>
  <si>
    <t>14 284</t>
  </si>
  <si>
    <t>15 294</t>
  </si>
  <si>
    <t>15 552</t>
  </si>
  <si>
    <t>16 924</t>
  </si>
  <si>
    <t>18 449</t>
  </si>
  <si>
    <t>20 112</t>
  </si>
  <si>
    <t>Kota</t>
  </si>
  <si>
    <t>1 093</t>
  </si>
  <si>
    <t>Kozhikode (Calicut)</t>
  </si>
  <si>
    <t>1 240</t>
  </si>
  <si>
    <t>Lucknow</t>
  </si>
  <si>
    <t>2 567</t>
  </si>
  <si>
    <t>2 815</t>
  </si>
  <si>
    <t>2 873</t>
  </si>
  <si>
    <t>3 169</t>
  </si>
  <si>
    <t>3 858</t>
  </si>
  <si>
    <t>Ludhiana</t>
  </si>
  <si>
    <t>1 572</t>
  </si>
  <si>
    <t>1 723</t>
  </si>
  <si>
    <t>1 760</t>
  </si>
  <si>
    <t>1 947</t>
  </si>
  <si>
    <t>2 156</t>
  </si>
  <si>
    <t>2 387</t>
  </si>
  <si>
    <t>Madurai</t>
  </si>
  <si>
    <t>1 340</t>
  </si>
  <si>
    <t>1 365</t>
  </si>
  <si>
    <t>1 509</t>
  </si>
  <si>
    <t>1 856</t>
  </si>
  <si>
    <t>Meerut</t>
  </si>
  <si>
    <t>1 463</t>
  </si>
  <si>
    <t>1 494</t>
  </si>
  <si>
    <t>1 656</t>
  </si>
  <si>
    <t>2 035</t>
  </si>
  <si>
    <t>Moradabad</t>
  </si>
  <si>
    <t>1 048</t>
  </si>
  <si>
    <t>18 205</t>
  </si>
  <si>
    <t>19 695</t>
  </si>
  <si>
    <t>20 041</t>
  </si>
  <si>
    <t>21 797</t>
  </si>
  <si>
    <t>23 719</t>
  </si>
  <si>
    <t>25 810</t>
  </si>
  <si>
    <t>Mysore</t>
  </si>
  <si>
    <t>1 163</t>
  </si>
  <si>
    <t>1 293</t>
  </si>
  <si>
    <t>Nagpur</t>
  </si>
  <si>
    <t>2 556</t>
  </si>
  <si>
    <t>2 607</t>
  </si>
  <si>
    <t>2 875</t>
  </si>
  <si>
    <t>3 175</t>
  </si>
  <si>
    <t>3 505</t>
  </si>
  <si>
    <t>Nashik</t>
  </si>
  <si>
    <t>1 381</t>
  </si>
  <si>
    <t>1 763</t>
  </si>
  <si>
    <t>1 954</t>
  </si>
  <si>
    <t>2 165</t>
  </si>
  <si>
    <t>Patna</t>
  </si>
  <si>
    <t>2 030</t>
  </si>
  <si>
    <t>2 270</t>
  </si>
  <si>
    <t>2 321</t>
  </si>
  <si>
    <t>2 569</t>
  </si>
  <si>
    <t>2 839</t>
  </si>
  <si>
    <t>3 137</t>
  </si>
  <si>
    <t>Pune (Poona)</t>
  </si>
  <si>
    <t>4 412</t>
  </si>
  <si>
    <t>4 898</t>
  </si>
  <si>
    <t>5 002</t>
  </si>
  <si>
    <t>5 505</t>
  </si>
  <si>
    <t>6 050</t>
  </si>
  <si>
    <t>6 649</t>
  </si>
  <si>
    <t>Raipur</t>
  </si>
  <si>
    <t>1 167</t>
  </si>
  <si>
    <t>1 298</t>
  </si>
  <si>
    <t>Rajkot</t>
  </si>
  <si>
    <t>1 508</t>
  </si>
  <si>
    <t>1 672</t>
  </si>
  <si>
    <t>1 855</t>
  </si>
  <si>
    <t>Ranchi</t>
  </si>
  <si>
    <t>1 094</t>
  </si>
  <si>
    <t>1 243</t>
  </si>
  <si>
    <t>1 380</t>
  </si>
  <si>
    <t>1 533</t>
  </si>
  <si>
    <t>Salem</t>
  </si>
  <si>
    <t>1 035</t>
  </si>
  <si>
    <t>Solapur</t>
  </si>
  <si>
    <t>1 108</t>
  </si>
  <si>
    <t>1 398</t>
  </si>
  <si>
    <t>Srinagar</t>
  </si>
  <si>
    <t>1 191</t>
  </si>
  <si>
    <t>1 497</t>
  </si>
  <si>
    <t>1 662</t>
  </si>
  <si>
    <t>Surat</t>
  </si>
  <si>
    <t>3 558</t>
  </si>
  <si>
    <t>4 070</t>
  </si>
  <si>
    <t>4 168</t>
  </si>
  <si>
    <t>4 607</t>
  </si>
  <si>
    <t>5 071</t>
  </si>
  <si>
    <t>5 579</t>
  </si>
  <si>
    <t>Thiruvananthapuram</t>
  </si>
  <si>
    <t>1 114</t>
  </si>
  <si>
    <t>1 377</t>
  </si>
  <si>
    <t>Tiruchirappalli</t>
  </si>
  <si>
    <t>1 245</t>
  </si>
  <si>
    <t>Tiruppur</t>
  </si>
  <si>
    <t>Vadodara</t>
  </si>
  <si>
    <t>1 676</t>
  </si>
  <si>
    <t>1 834</t>
  </si>
  <si>
    <t>1 872</t>
  </si>
  <si>
    <t>2 071</t>
  </si>
  <si>
    <t>2 292</t>
  </si>
  <si>
    <t>Varanasi (Benares)</t>
  </si>
  <si>
    <t>1 404</t>
  </si>
  <si>
    <t>1 432</t>
  </si>
  <si>
    <t>1 584</t>
  </si>
  <si>
    <t>1 756</t>
  </si>
  <si>
    <t>Vijayawada</t>
  </si>
  <si>
    <t>1 337</t>
  </si>
  <si>
    <t>Visakhapatnam</t>
  </si>
  <si>
    <t>1 465</t>
  </si>
  <si>
    <t>1 593</t>
  </si>
  <si>
    <t>1 625</t>
  </si>
  <si>
    <t>1 798</t>
  </si>
  <si>
    <t>2 206</t>
  </si>
  <si>
    <t>Bandar Lampung</t>
  </si>
  <si>
    <t>Bandung</t>
  </si>
  <si>
    <t>2 280</t>
  </si>
  <si>
    <t>2 384</t>
  </si>
  <si>
    <t>2 412</t>
  </si>
  <si>
    <t>2 568</t>
  </si>
  <si>
    <t>2 739</t>
  </si>
  <si>
    <t>2 925</t>
  </si>
  <si>
    <t>Bogor</t>
  </si>
  <si>
    <t>1 344</t>
  </si>
  <si>
    <t>Jakarta</t>
  </si>
  <si>
    <t>8 795</t>
  </si>
  <si>
    <t>9 121</t>
  </si>
  <si>
    <t>9 210</t>
  </si>
  <si>
    <t>9 709</t>
  </si>
  <si>
    <t>10 256</t>
  </si>
  <si>
    <t>10 850</t>
  </si>
  <si>
    <t>Malang</t>
  </si>
  <si>
    <t>Medan</t>
  </si>
  <si>
    <t>2 107</t>
  </si>
  <si>
    <t>2 266</t>
  </si>
  <si>
    <t>2 419</t>
  </si>
  <si>
    <t>2 586</t>
  </si>
  <si>
    <t>Palembang</t>
  </si>
  <si>
    <t>1 253</t>
  </si>
  <si>
    <t>1 271</t>
  </si>
  <si>
    <t>1 356</t>
  </si>
  <si>
    <t>Pekan Baru</t>
  </si>
  <si>
    <t>Semarang</t>
  </si>
  <si>
    <t>1 359</t>
  </si>
  <si>
    <t>1 424</t>
  </si>
  <si>
    <t>1 528</t>
  </si>
  <si>
    <t>Surabaya</t>
  </si>
  <si>
    <t>2 623</t>
  </si>
  <si>
    <t>2 518</t>
  </si>
  <si>
    <t>2 509</t>
  </si>
  <si>
    <t>2 576</t>
  </si>
  <si>
    <t>2 738</t>
  </si>
  <si>
    <t>2 923</t>
  </si>
  <si>
    <t>Ujung Pandang</t>
  </si>
  <si>
    <t>1 159</t>
  </si>
  <si>
    <t>1 268</t>
  </si>
  <si>
    <t>1 512</t>
  </si>
  <si>
    <t>1 621</t>
  </si>
  <si>
    <t>Ahvaz</t>
  </si>
  <si>
    <t>1 040</t>
  </si>
  <si>
    <t>Esfahan</t>
  </si>
  <si>
    <t>1 553</t>
  </si>
  <si>
    <t>1 704</t>
  </si>
  <si>
    <t>2 161</t>
  </si>
  <si>
    <t>Karaj</t>
  </si>
  <si>
    <t>1 531</t>
  </si>
  <si>
    <t>1 796</t>
  </si>
  <si>
    <t>2 038</t>
  </si>
  <si>
    <t>Kermanshah</t>
  </si>
  <si>
    <t>1 029</t>
  </si>
  <si>
    <t>Mashhad</t>
  </si>
  <si>
    <t>2 348</t>
  </si>
  <si>
    <t>2 592</t>
  </si>
  <si>
    <t>2 652</t>
  </si>
  <si>
    <t>2 919</t>
  </si>
  <si>
    <t>3 128</t>
  </si>
  <si>
    <t>3 277</t>
  </si>
  <si>
    <t>Qom</t>
  </si>
  <si>
    <t>1 021</t>
  </si>
  <si>
    <t>1 143</t>
  </si>
  <si>
    <t>1 232</t>
  </si>
  <si>
    <t>Shiraz</t>
  </si>
  <si>
    <t>1 203</t>
  </si>
  <si>
    <t>1 279</t>
  </si>
  <si>
    <t>1 406</t>
  </si>
  <si>
    <t>1 510</t>
  </si>
  <si>
    <t>1 590</t>
  </si>
  <si>
    <t>Tabriz</t>
  </si>
  <si>
    <t>1 369</t>
  </si>
  <si>
    <t>1 459</t>
  </si>
  <si>
    <t>1 483</t>
  </si>
  <si>
    <t>1 606</t>
  </si>
  <si>
    <t>1 724</t>
  </si>
  <si>
    <t>1 814</t>
  </si>
  <si>
    <t>Tehran</t>
  </si>
  <si>
    <t>7 044</t>
  </si>
  <si>
    <t>7 190</t>
  </si>
  <si>
    <t>7 241</t>
  </si>
  <si>
    <t>7 614</t>
  </si>
  <si>
    <t>8 059</t>
  </si>
  <si>
    <t>8 387</t>
  </si>
  <si>
    <t>Fukuoka-Kitakyushu</t>
  </si>
  <si>
    <t>2 771</t>
  </si>
  <si>
    <t>2 809</t>
  </si>
  <si>
    <t>2 816</t>
  </si>
  <si>
    <t>2 834</t>
  </si>
  <si>
    <t>Hiroshima</t>
  </si>
  <si>
    <t>2 063</t>
  </si>
  <si>
    <t>2 079</t>
  </si>
  <si>
    <t>2 081</t>
  </si>
  <si>
    <t>2 088</t>
  </si>
  <si>
    <t>Kyoto</t>
  </si>
  <si>
    <t>1 805</t>
  </si>
  <si>
    <t>Nagoya</t>
  </si>
  <si>
    <t>3 199</t>
  </si>
  <si>
    <t>3 257</t>
  </si>
  <si>
    <t>3 267</t>
  </si>
  <si>
    <t>3 295</t>
  </si>
  <si>
    <t>Osaka-Kobe</t>
  </si>
  <si>
    <t>11 258</t>
  </si>
  <si>
    <t>11 325</t>
  </si>
  <si>
    <t>11 337</t>
  </si>
  <si>
    <t>11 365</t>
  </si>
  <si>
    <t>Sapporo</t>
  </si>
  <si>
    <t>2 601</t>
  </si>
  <si>
    <t>2 673</t>
  </si>
  <si>
    <t>2 687</t>
  </si>
  <si>
    <t>2 718</t>
  </si>
  <si>
    <t>2 721</t>
  </si>
  <si>
    <t>Sendai</t>
  </si>
  <si>
    <t>2 284</t>
  </si>
  <si>
    <t>2 362</t>
  </si>
  <si>
    <t>2 376</t>
  </si>
  <si>
    <t>2 410</t>
  </si>
  <si>
    <t>2 413</t>
  </si>
  <si>
    <t>Tokyo</t>
  </si>
  <si>
    <t>35 622</t>
  </si>
  <si>
    <t>36 507</t>
  </si>
  <si>
    <t>36 669</t>
  </si>
  <si>
    <t>37 049</t>
  </si>
  <si>
    <t>37 088</t>
  </si>
  <si>
    <t>Mexico</t>
  </si>
  <si>
    <t>Aguascalientes</t>
  </si>
  <si>
    <t>Chihuahua</t>
  </si>
  <si>
    <t>Ciudad de México (Mexico City)</t>
  </si>
  <si>
    <t>18 735</t>
  </si>
  <si>
    <t>19 319</t>
  </si>
  <si>
    <t>19 460</t>
  </si>
  <si>
    <t>20 078</t>
  </si>
  <si>
    <t>20 476</t>
  </si>
  <si>
    <t>20 713</t>
  </si>
  <si>
    <t>Ciudad Juárez</t>
  </si>
  <si>
    <t>1 470</t>
  </si>
  <si>
    <t>Culiacán</t>
  </si>
  <si>
    <t>Guadalajara</t>
  </si>
  <si>
    <t>4 051</t>
  </si>
  <si>
    <t>4 338</t>
  </si>
  <si>
    <t>4 402</t>
  </si>
  <si>
    <t>4 648</t>
  </si>
  <si>
    <t>4 796</t>
  </si>
  <si>
    <t>4 902</t>
  </si>
  <si>
    <t>Hermosillo</t>
  </si>
  <si>
    <t>León de los Aldamas</t>
  </si>
  <si>
    <t>1 429</t>
  </si>
  <si>
    <t>1 673</t>
  </si>
  <si>
    <t>1 791</t>
  </si>
  <si>
    <t>Mérida</t>
  </si>
  <si>
    <t>1 127</t>
  </si>
  <si>
    <t>1 164</t>
  </si>
  <si>
    <t>Mexicali</t>
  </si>
  <si>
    <t>Monterrey</t>
  </si>
  <si>
    <t>3 579</t>
  </si>
  <si>
    <t>3 838</t>
  </si>
  <si>
    <t>4 118</t>
  </si>
  <si>
    <t>4 253</t>
  </si>
  <si>
    <t>4 351</t>
  </si>
  <si>
    <t>Puebla</t>
  </si>
  <si>
    <t>2 278</t>
  </si>
  <si>
    <t>2 315</t>
  </si>
  <si>
    <t>2 551</t>
  </si>
  <si>
    <t>2 620</t>
  </si>
  <si>
    <t>Querétaro</t>
  </si>
  <si>
    <t>1 009</t>
  </si>
  <si>
    <t>1 031</t>
  </si>
  <si>
    <t>1 111</t>
  </si>
  <si>
    <t>Saltillo</t>
  </si>
  <si>
    <t>San Luis Potosí</t>
  </si>
  <si>
    <t>Tampico</t>
  </si>
  <si>
    <t>Tijuana</t>
  </si>
  <si>
    <t>1 629</t>
  </si>
  <si>
    <t>1 664</t>
  </si>
  <si>
    <t>1 789</t>
  </si>
  <si>
    <t>1 861</t>
  </si>
  <si>
    <t>1 915</t>
  </si>
  <si>
    <t>Toluca de Lerdo</t>
  </si>
  <si>
    <t>1 498</t>
  </si>
  <si>
    <t>1 565</t>
  </si>
  <si>
    <t>1 582</t>
  </si>
  <si>
    <t>1 661</t>
  </si>
  <si>
    <t>1 725</t>
  </si>
  <si>
    <t>1 776</t>
  </si>
  <si>
    <t>Torreón</t>
  </si>
  <si>
    <t>1 199</t>
  </si>
  <si>
    <t>1 273</t>
  </si>
  <si>
    <t>1 325</t>
  </si>
  <si>
    <t>Aba</t>
  </si>
  <si>
    <t>1 058</t>
  </si>
  <si>
    <t>Abuja</t>
  </si>
  <si>
    <t>1 857</t>
  </si>
  <si>
    <t>1 995</t>
  </si>
  <si>
    <t>2 563</t>
  </si>
  <si>
    <t>2 977</t>
  </si>
  <si>
    <t>3 361</t>
  </si>
  <si>
    <t>Benin City</t>
  </si>
  <si>
    <t>1 124</t>
  </si>
  <si>
    <t>1 758</t>
  </si>
  <si>
    <t>Ibadan</t>
  </si>
  <si>
    <t>2 762</t>
  </si>
  <si>
    <t>2 837</t>
  </si>
  <si>
    <t>3 276</t>
  </si>
  <si>
    <t>3 760</t>
  </si>
  <si>
    <t>4 237</t>
  </si>
  <si>
    <t>Ilorin</t>
  </si>
  <si>
    <t>1 125</t>
  </si>
  <si>
    <t>Jos</t>
  </si>
  <si>
    <t>1 229</t>
  </si>
  <si>
    <t>Kaduna</t>
  </si>
  <si>
    <t>1 561</t>
  </si>
  <si>
    <t>1 811</t>
  </si>
  <si>
    <t>2 087</t>
  </si>
  <si>
    <t>Kano</t>
  </si>
  <si>
    <t>2 993</t>
  </si>
  <si>
    <t>3 304</t>
  </si>
  <si>
    <t>3 395</t>
  </si>
  <si>
    <t>3 922</t>
  </si>
  <si>
    <t>4 495</t>
  </si>
  <si>
    <t>5 060</t>
  </si>
  <si>
    <t>Lagos</t>
  </si>
  <si>
    <t>8 767</t>
  </si>
  <si>
    <t>10 203</t>
  </si>
  <si>
    <t>10 578</t>
  </si>
  <si>
    <t>12 427</t>
  </si>
  <si>
    <t>14 162</t>
  </si>
  <si>
    <t>15 810</t>
  </si>
  <si>
    <t>Maiduguri</t>
  </si>
  <si>
    <t>1 480</t>
  </si>
  <si>
    <t>Ogbomosho</t>
  </si>
  <si>
    <t>1 201</t>
  </si>
  <si>
    <t>1 389</t>
  </si>
  <si>
    <t>1 576</t>
  </si>
  <si>
    <t>Port Harcourt</t>
  </si>
  <si>
    <t>1 074</t>
  </si>
  <si>
    <t>1 104</t>
  </si>
  <si>
    <t>1 482</t>
  </si>
  <si>
    <t>1 681</t>
  </si>
  <si>
    <t>Zaria</t>
  </si>
  <si>
    <t>1 295</t>
  </si>
  <si>
    <t>1 471</t>
  </si>
  <si>
    <t>Faisalabad</t>
  </si>
  <si>
    <t>2 496</t>
  </si>
  <si>
    <t>2 776</t>
  </si>
  <si>
    <t>2 849</t>
  </si>
  <si>
    <t>4 200</t>
  </si>
  <si>
    <t>Gujranwala</t>
  </si>
  <si>
    <t>1 441</t>
  </si>
  <si>
    <t>1 609</t>
  </si>
  <si>
    <t>1 893</t>
  </si>
  <si>
    <t>2 464</t>
  </si>
  <si>
    <t>1 822</t>
  </si>
  <si>
    <t>2 084</t>
  </si>
  <si>
    <t>2 373</t>
  </si>
  <si>
    <t>Islamabad</t>
  </si>
  <si>
    <t>Karachi</t>
  </si>
  <si>
    <t>11 618</t>
  </si>
  <si>
    <t>12 817</t>
  </si>
  <si>
    <t>13 125</t>
  </si>
  <si>
    <t>14 818</t>
  </si>
  <si>
    <t>16 693</t>
  </si>
  <si>
    <t>18 725</t>
  </si>
  <si>
    <t>Lahore</t>
  </si>
  <si>
    <t>6 294</t>
  </si>
  <si>
    <t>6 959</t>
  </si>
  <si>
    <t>7 132</t>
  </si>
  <si>
    <t>8 087</t>
  </si>
  <si>
    <t>9 150</t>
  </si>
  <si>
    <t>10 308</t>
  </si>
  <si>
    <t>Multan</t>
  </si>
  <si>
    <t>1 616</t>
  </si>
  <si>
    <t>1 659</t>
  </si>
  <si>
    <t>1 901</t>
  </si>
  <si>
    <t>2 174</t>
  </si>
  <si>
    <t>2 474</t>
  </si>
  <si>
    <t>Peshawar</t>
  </si>
  <si>
    <t>1 242</t>
  </si>
  <si>
    <t>1 422</t>
  </si>
  <si>
    <t>1 868</t>
  </si>
  <si>
    <t>2 128</t>
  </si>
  <si>
    <t>Quetta</t>
  </si>
  <si>
    <t>1 113</t>
  </si>
  <si>
    <t>1 272</t>
  </si>
  <si>
    <t>Rawalpindi</t>
  </si>
  <si>
    <t>1 973</t>
  </si>
  <si>
    <t>2 026</t>
  </si>
  <si>
    <t>2 318</t>
  </si>
  <si>
    <t>2 646</t>
  </si>
  <si>
    <t>3 008</t>
  </si>
  <si>
    <t>Cebu</t>
  </si>
  <si>
    <t>1 046</t>
  </si>
  <si>
    <t>Davao</t>
  </si>
  <si>
    <t>1 701</t>
  </si>
  <si>
    <t>1 881</t>
  </si>
  <si>
    <t>2 080</t>
  </si>
  <si>
    <t>Manila</t>
  </si>
  <si>
    <t>10 761</t>
  </si>
  <si>
    <t>11 449</t>
  </si>
  <si>
    <t>11 628</t>
  </si>
  <si>
    <t>12 587</t>
  </si>
  <si>
    <t>13 687</t>
  </si>
  <si>
    <t>14 916</t>
  </si>
  <si>
    <t>Zamboanga</t>
  </si>
  <si>
    <t>1 082</t>
  </si>
  <si>
    <t>Saudi Arabia</t>
  </si>
  <si>
    <t>Chelyabinsk</t>
  </si>
  <si>
    <t>Kazan</t>
  </si>
  <si>
    <t>1 112</t>
  </si>
  <si>
    <t>1 140</t>
  </si>
  <si>
    <t>Krasnoyarsk</t>
  </si>
  <si>
    <t>Moskva (Moscow)</t>
  </si>
  <si>
    <t>10 418</t>
  </si>
  <si>
    <t>10 523</t>
  </si>
  <si>
    <t>10 550</t>
  </si>
  <si>
    <t>10 641</t>
  </si>
  <si>
    <t>10 662</t>
  </si>
  <si>
    <t>10 663</t>
  </si>
  <si>
    <t>Nizhniy Novgorod</t>
  </si>
  <si>
    <t>1 286</t>
  </si>
  <si>
    <t>1 256</t>
  </si>
  <si>
    <t>Novosibirsk</t>
  </si>
  <si>
    <t>1 397</t>
  </si>
  <si>
    <t>Omsk</t>
  </si>
  <si>
    <t>1 128</t>
  </si>
  <si>
    <t>Perm</t>
  </si>
  <si>
    <t>Rostov-na-Donu (Rostov-on-Don)</t>
  </si>
  <si>
    <t>1 056</t>
  </si>
  <si>
    <t>1 038</t>
  </si>
  <si>
    <t>Samara</t>
  </si>
  <si>
    <t>1 146</t>
  </si>
  <si>
    <t>1 121</t>
  </si>
  <si>
    <t>Sankt Peterburg (Saint Petersburg)</t>
  </si>
  <si>
    <t>4 598</t>
  </si>
  <si>
    <t>4 580</t>
  </si>
  <si>
    <t>4 575</t>
  </si>
  <si>
    <t>4 561</t>
  </si>
  <si>
    <t>4 557</t>
  </si>
  <si>
    <t>Saratov</t>
  </si>
  <si>
    <t>Ufa</t>
  </si>
  <si>
    <t>1 023</t>
  </si>
  <si>
    <t>Volgograd</t>
  </si>
  <si>
    <t>Voronezh</t>
  </si>
  <si>
    <t>Yekaterinburg</t>
  </si>
  <si>
    <t>1 336</t>
  </si>
  <si>
    <t>1 370</t>
  </si>
  <si>
    <t>South Africa</t>
  </si>
  <si>
    <t>Ad-Dammam</t>
  </si>
  <si>
    <t>1 013</t>
  </si>
  <si>
    <t>1 109</t>
  </si>
  <si>
    <t>Al-Madinah (Medina)</t>
  </si>
  <si>
    <t>1 351</t>
  </si>
  <si>
    <t>Ar-Riyadh (Riyadh)</t>
  </si>
  <si>
    <t>4 193</t>
  </si>
  <si>
    <t>4 725</t>
  </si>
  <si>
    <t>4 848</t>
  </si>
  <si>
    <t>5 373</t>
  </si>
  <si>
    <t>5 809</t>
  </si>
  <si>
    <t>6 196</t>
  </si>
  <si>
    <t>Jiddah</t>
  </si>
  <si>
    <t>2 860</t>
  </si>
  <si>
    <t>3 161</t>
  </si>
  <si>
    <t>3 234</t>
  </si>
  <si>
    <t>3 569</t>
  </si>
  <si>
    <t>3 868</t>
  </si>
  <si>
    <t>4 138</t>
  </si>
  <si>
    <t>Makkah (Mecca)</t>
  </si>
  <si>
    <t>1 319</t>
  </si>
  <si>
    <t>1 451</t>
  </si>
  <si>
    <t>1 924</t>
  </si>
  <si>
    <t>Cape Town</t>
  </si>
  <si>
    <t>3 091</t>
  </si>
  <si>
    <t>3 353</t>
  </si>
  <si>
    <t>3 701</t>
  </si>
  <si>
    <t>Durban</t>
  </si>
  <si>
    <t>2 638</t>
  </si>
  <si>
    <t>2 879</t>
  </si>
  <si>
    <t>3 026</t>
  </si>
  <si>
    <t>3 133</t>
  </si>
  <si>
    <t>3 241</t>
  </si>
  <si>
    <t>Ekurhuleni (East Rand)</t>
  </si>
  <si>
    <t>2 824</t>
  </si>
  <si>
    <t>3 144</t>
  </si>
  <si>
    <t>3 202</t>
  </si>
  <si>
    <t>3 380</t>
  </si>
  <si>
    <t>3 614</t>
  </si>
  <si>
    <t>Johannesburg</t>
  </si>
  <si>
    <t>3 263</t>
  </si>
  <si>
    <t>3 607</t>
  </si>
  <si>
    <t>3 670</t>
  </si>
  <si>
    <t>3 867</t>
  </si>
  <si>
    <t>3 996</t>
  </si>
  <si>
    <t>4 127</t>
  </si>
  <si>
    <t>Port Elizabeth</t>
  </si>
  <si>
    <t>1 054</t>
  </si>
  <si>
    <t>1 126</t>
  </si>
  <si>
    <t>Pretoria</t>
  </si>
  <si>
    <t>1 274</t>
  </si>
  <si>
    <t>1 637</t>
  </si>
  <si>
    <t>Vereeniging</t>
  </si>
  <si>
    <t>1 211</t>
  </si>
  <si>
    <t>1 313</t>
  </si>
  <si>
    <t>Bucheon</t>
  </si>
  <si>
    <t>Busan</t>
  </si>
  <si>
    <t>3 533</t>
  </si>
  <si>
    <t>3 439</t>
  </si>
  <si>
    <t>3 425</t>
  </si>
  <si>
    <t>3 407</t>
  </si>
  <si>
    <t>3 409</t>
  </si>
  <si>
    <t>Daegu</t>
  </si>
  <si>
    <t>2 458</t>
  </si>
  <si>
    <t>2 481</t>
  </si>
  <si>
    <t>Daejon</t>
  </si>
  <si>
    <t>1 438</t>
  </si>
  <si>
    <t>Goyang</t>
  </si>
  <si>
    <t>1 012</t>
  </si>
  <si>
    <t>Gwangju</t>
  </si>
  <si>
    <t>1 476</t>
  </si>
  <si>
    <t>1 513</t>
  </si>
  <si>
    <t>1 525</t>
  </si>
  <si>
    <t>Incheon</t>
  </si>
  <si>
    <t>2 527</t>
  </si>
  <si>
    <t>2 572</t>
  </si>
  <si>
    <t>2 583</t>
  </si>
  <si>
    <t>2 621</t>
  </si>
  <si>
    <t>Seongnam</t>
  </si>
  <si>
    <t>Seoul</t>
  </si>
  <si>
    <t>9 825</t>
  </si>
  <si>
    <t>9 778</t>
  </si>
  <si>
    <t>9 773</t>
  </si>
  <si>
    <t>9 767</t>
  </si>
  <si>
    <t>Suweon</t>
  </si>
  <si>
    <t>1 116</t>
  </si>
  <si>
    <t>1 180</t>
  </si>
  <si>
    <t>1 194</t>
  </si>
  <si>
    <t>Ulsan</t>
  </si>
  <si>
    <t>1 047</t>
  </si>
  <si>
    <t>1 117</t>
  </si>
  <si>
    <t>?</t>
  </si>
  <si>
    <t>1 518</t>
  </si>
  <si>
    <t>1 567</t>
  </si>
  <si>
    <t>1 934</t>
  </si>
  <si>
    <t>2 076</t>
  </si>
  <si>
    <t>Sharjah</t>
  </si>
  <si>
    <t>Birmingham</t>
  </si>
  <si>
    <t>2 283</t>
  </si>
  <si>
    <t>2 296</t>
  </si>
  <si>
    <t>2 302</t>
  </si>
  <si>
    <t>2 337</t>
  </si>
  <si>
    <t>2 375</t>
  </si>
  <si>
    <t>Glasgow</t>
  </si>
  <si>
    <t>1 218</t>
  </si>
  <si>
    <t>Liverpool</t>
  </si>
  <si>
    <t>London</t>
  </si>
  <si>
    <t>8 506</t>
  </si>
  <si>
    <t>8 615</t>
  </si>
  <si>
    <t>8 631</t>
  </si>
  <si>
    <t>8 693</t>
  </si>
  <si>
    <t>8 753</t>
  </si>
  <si>
    <t>8 816</t>
  </si>
  <si>
    <t>Manchester</t>
  </si>
  <si>
    <t>2 237</t>
  </si>
  <si>
    <t>2 247</t>
  </si>
  <si>
    <t>2 253</t>
  </si>
  <si>
    <t>2 287</t>
  </si>
  <si>
    <t>2 364</t>
  </si>
  <si>
    <t>Newcastle upon Tyne</t>
  </si>
  <si>
    <t>West Yorkshire</t>
  </si>
  <si>
    <t>1 521</t>
  </si>
  <si>
    <t>1 541</t>
  </si>
  <si>
    <t>1 547</t>
  </si>
  <si>
    <t>USA</t>
  </si>
  <si>
    <t>Atlanta</t>
  </si>
  <si>
    <t>4 306</t>
  </si>
  <si>
    <t>4 639</t>
  </si>
  <si>
    <t>4 691</t>
  </si>
  <si>
    <t>4 886</t>
  </si>
  <si>
    <t>5 036</t>
  </si>
  <si>
    <t>5 153</t>
  </si>
  <si>
    <t>Austin</t>
  </si>
  <si>
    <t>Baltimore</t>
  </si>
  <si>
    <t>2 298</t>
  </si>
  <si>
    <t>2 320</t>
  </si>
  <si>
    <t>2 421</t>
  </si>
  <si>
    <t>2 579</t>
  </si>
  <si>
    <t>Boston</t>
  </si>
  <si>
    <t>4 363</t>
  </si>
  <si>
    <t>4 553</t>
  </si>
  <si>
    <t>4 593</t>
  </si>
  <si>
    <t>4 773</t>
  </si>
  <si>
    <t>4 920</t>
  </si>
  <si>
    <t>5 034</t>
  </si>
  <si>
    <t>Bridgeport-Stamford</t>
  </si>
  <si>
    <t>1 154</t>
  </si>
  <si>
    <t>Buffalo</t>
  </si>
  <si>
    <t>Charlotte</t>
  </si>
  <si>
    <t>1 098</t>
  </si>
  <si>
    <t>1 144</t>
  </si>
  <si>
    <t>Chicago</t>
  </si>
  <si>
    <t>8 818</t>
  </si>
  <si>
    <t>9 134</t>
  </si>
  <si>
    <t>9 204</t>
  </si>
  <si>
    <t>9 513</t>
  </si>
  <si>
    <t>9 758</t>
  </si>
  <si>
    <t>9 936</t>
  </si>
  <si>
    <t>Cincinnati</t>
  </si>
  <si>
    <t>1 600</t>
  </si>
  <si>
    <t>1 669</t>
  </si>
  <si>
    <t>1 686</t>
  </si>
  <si>
    <t>1 831</t>
  </si>
  <si>
    <t>1 887</t>
  </si>
  <si>
    <t>Cleveland</t>
  </si>
  <si>
    <t>1 942</t>
  </si>
  <si>
    <t>2 029</t>
  </si>
  <si>
    <t>2 104</t>
  </si>
  <si>
    <t>2 166</t>
  </si>
  <si>
    <t>Columbus, Ohio</t>
  </si>
  <si>
    <t>Dallas-Fort Worth</t>
  </si>
  <si>
    <t>4 657</t>
  </si>
  <si>
    <t>4 904</t>
  </si>
  <si>
    <t>4 951</t>
  </si>
  <si>
    <t>5 145</t>
  </si>
  <si>
    <t>5 301</t>
  </si>
  <si>
    <t>5 421</t>
  </si>
  <si>
    <t>Dayton</t>
  </si>
  <si>
    <t>Denver-Aurora</t>
  </si>
  <si>
    <t>2 240</t>
  </si>
  <si>
    <t>2 369</t>
  </si>
  <si>
    <t>2 394</t>
  </si>
  <si>
    <t>2 501</t>
  </si>
  <si>
    <t>2 590</t>
  </si>
  <si>
    <t>2 662</t>
  </si>
  <si>
    <t>Detroit</t>
  </si>
  <si>
    <t>4 036</t>
  </si>
  <si>
    <t>4 166</t>
  </si>
  <si>
    <t>4 500</t>
  </si>
  <si>
    <t>4 608</t>
  </si>
  <si>
    <t>El Paso</t>
  </si>
  <si>
    <t>Hartford</t>
  </si>
  <si>
    <t>Honolulu</t>
  </si>
  <si>
    <t>Houston</t>
  </si>
  <si>
    <t>4 322</t>
  </si>
  <si>
    <t>4 605</t>
  </si>
  <si>
    <t>4 789</t>
  </si>
  <si>
    <t>4 937</t>
  </si>
  <si>
    <t>5 051</t>
  </si>
  <si>
    <t>Indianapolis</t>
  </si>
  <si>
    <t>1 490</t>
  </si>
  <si>
    <t>1 623</t>
  </si>
  <si>
    <t>Jacksonville, Florida</t>
  </si>
  <si>
    <t>1 011</t>
  </si>
  <si>
    <t>1 022</t>
  </si>
  <si>
    <t>1 157</t>
  </si>
  <si>
    <t>Kansas City</t>
  </si>
  <si>
    <t>1 645</t>
  </si>
  <si>
    <t>1 697</t>
  </si>
  <si>
    <t>Las Vegas</t>
  </si>
  <si>
    <t>1 721</t>
  </si>
  <si>
    <t>1 890</t>
  </si>
  <si>
    <t>1 916</t>
  </si>
  <si>
    <t>2 011</t>
  </si>
  <si>
    <t>2 086</t>
  </si>
  <si>
    <t>12 303</t>
  </si>
  <si>
    <t>12 675</t>
  </si>
  <si>
    <t>12 762</t>
  </si>
  <si>
    <t>13 156</t>
  </si>
  <si>
    <t>13 463</t>
  </si>
  <si>
    <t>13 677</t>
  </si>
  <si>
    <t>Louisville</t>
  </si>
  <si>
    <t>McAllen</t>
  </si>
  <si>
    <t>Memphis</t>
  </si>
  <si>
    <t>Miami</t>
  </si>
  <si>
    <t>5 436</t>
  </si>
  <si>
    <t>5 699</t>
  </si>
  <si>
    <t>5 750</t>
  </si>
  <si>
    <t>5 967</t>
  </si>
  <si>
    <t>6 142</t>
  </si>
  <si>
    <t>6 275</t>
  </si>
  <si>
    <t>Milwaukee</t>
  </si>
  <si>
    <t>1 362</t>
  </si>
  <si>
    <t>1 414</t>
  </si>
  <si>
    <t>1 428</t>
  </si>
  <si>
    <t>1 495</t>
  </si>
  <si>
    <t>1 554</t>
  </si>
  <si>
    <t>1 603</t>
  </si>
  <si>
    <t>Minneapolis-St. Paul</t>
  </si>
  <si>
    <t>2 557</t>
  </si>
  <si>
    <t>2 668</t>
  </si>
  <si>
    <t>2 693</t>
  </si>
  <si>
    <t>2 808</t>
  </si>
  <si>
    <t>2 905</t>
  </si>
  <si>
    <t>2 984</t>
  </si>
  <si>
    <t>Nashville-Davidson</t>
  </si>
  <si>
    <t>1 034</t>
  </si>
  <si>
    <t>New Orleans</t>
  </si>
  <si>
    <t>18 727</t>
  </si>
  <si>
    <t>19 300</t>
  </si>
  <si>
    <t>19 425</t>
  </si>
  <si>
    <t>19 968</t>
  </si>
  <si>
    <t>20 374</t>
  </si>
  <si>
    <t>20 636</t>
  </si>
  <si>
    <t>Oklahoma City</t>
  </si>
  <si>
    <t>Orlando</t>
  </si>
  <si>
    <t>1 306</t>
  </si>
  <si>
    <t>Philadelphia</t>
  </si>
  <si>
    <t>5 395</t>
  </si>
  <si>
    <t>5 581</t>
  </si>
  <si>
    <t>5 626</t>
  </si>
  <si>
    <t>5 833</t>
  </si>
  <si>
    <t>6 004</t>
  </si>
  <si>
    <t>6 135</t>
  </si>
  <si>
    <t>Phoenix-Mesa</t>
  </si>
  <si>
    <t>3 418</t>
  </si>
  <si>
    <t>3 645</t>
  </si>
  <si>
    <t>3 684</t>
  </si>
  <si>
    <t>3 840</t>
  </si>
  <si>
    <t>3 965</t>
  </si>
  <si>
    <t>4 063</t>
  </si>
  <si>
    <t>Pittsburgh</t>
  </si>
  <si>
    <t>2 106</t>
  </si>
  <si>
    <t>Portland</t>
  </si>
  <si>
    <t>1 923</t>
  </si>
  <si>
    <t>1 944</t>
  </si>
  <si>
    <t>2 110</t>
  </si>
  <si>
    <t>Providence</t>
  </si>
  <si>
    <t>1 435</t>
  </si>
  <si>
    <t>Raleigh</t>
  </si>
  <si>
    <t>Richmond</t>
  </si>
  <si>
    <t>Riverside-San Bernardino</t>
  </si>
  <si>
    <t>1 691</t>
  </si>
  <si>
    <t>1 787</t>
  </si>
  <si>
    <t>1 962</t>
  </si>
  <si>
    <t>2 021</t>
  </si>
  <si>
    <t>Rochester</t>
  </si>
  <si>
    <t>Sacramento</t>
  </si>
  <si>
    <t>1 555</t>
  </si>
  <si>
    <t>1 660</t>
  </si>
  <si>
    <t>Salt Lake City</t>
  </si>
  <si>
    <t>1 091</t>
  </si>
  <si>
    <t>San Antonio</t>
  </si>
  <si>
    <t>1 436</t>
  </si>
  <si>
    <t>1 655</t>
  </si>
  <si>
    <t>1 707</t>
  </si>
  <si>
    <t>San Diego</t>
  </si>
  <si>
    <t>2 853</t>
  </si>
  <si>
    <t>2 972</t>
  </si>
  <si>
    <t>2 999</t>
  </si>
  <si>
    <t>3 125</t>
  </si>
  <si>
    <t>3 316</t>
  </si>
  <si>
    <t>San Francisco-Oakland</t>
  </si>
  <si>
    <t>3 386</t>
  </si>
  <si>
    <t>3 510</t>
  </si>
  <si>
    <t>3 541</t>
  </si>
  <si>
    <t>3 683</t>
  </si>
  <si>
    <t>3 804</t>
  </si>
  <si>
    <t>3 900</t>
  </si>
  <si>
    <t>San Jose</t>
  </si>
  <si>
    <t>1 718</t>
  </si>
  <si>
    <t>1 865</t>
  </si>
  <si>
    <t>1 922</t>
  </si>
  <si>
    <t>Seattle</t>
  </si>
  <si>
    <t>2 991</t>
  </si>
  <si>
    <t>3 140</t>
  </si>
  <si>
    <t>3 171</t>
  </si>
  <si>
    <t>3 305</t>
  </si>
  <si>
    <t>3 415</t>
  </si>
  <si>
    <t>St. Louis</t>
  </si>
  <si>
    <t>2 160</t>
  </si>
  <si>
    <t>2 238</t>
  </si>
  <si>
    <t>2 259</t>
  </si>
  <si>
    <t>2 357</t>
  </si>
  <si>
    <t>2 442</t>
  </si>
  <si>
    <t>2 511</t>
  </si>
  <si>
    <t>Tampa-St. Petersburg</t>
  </si>
  <si>
    <t>2 492</t>
  </si>
  <si>
    <t>2 581</t>
  </si>
  <si>
    <t>2 653</t>
  </si>
  <si>
    <t>Tucson</t>
  </si>
  <si>
    <t>Virginia Beach</t>
  </si>
  <si>
    <t>1 461</t>
  </si>
  <si>
    <t>1 534</t>
  </si>
  <si>
    <t>1 605</t>
  </si>
  <si>
    <t>1 668</t>
  </si>
  <si>
    <t>1 720</t>
  </si>
  <si>
    <t>Washington, D.C.</t>
  </si>
  <si>
    <t>4 239</t>
  </si>
  <si>
    <t>4 421</t>
  </si>
  <si>
    <t>4 460</t>
  </si>
  <si>
    <t>4 635</t>
  </si>
  <si>
    <t>4 779</t>
  </si>
  <si>
    <t>4 891</t>
  </si>
  <si>
    <t>2030 Projections</t>
  </si>
  <si>
    <t>South Korea</t>
  </si>
  <si>
    <t>Canada</t>
  </si>
  <si>
    <t>Italy</t>
  </si>
  <si>
    <t>Turkey</t>
  </si>
  <si>
    <t>Vietnam</t>
  </si>
  <si>
    <t>Egypt</t>
  </si>
  <si>
    <t>Bangladesh</t>
  </si>
  <si>
    <t>Rank 2050</t>
  </si>
  <si>
    <t>Country</t>
  </si>
  <si>
    <t>Percent growth from 2006 to 2050</t>
  </si>
  <si>
    <t>http://www.imf.org/external/pubs/ft/weo/2011/02/weodata/weorept.aspx?pr.x=30&amp;pr.y=15&amp;sy=2010&amp;ey=2010&amp;scsm=1&amp;ssd=1&amp;sort=country&amp;ds=.&amp;br=1&amp;c=512%2C941%2C914%2C446%2C612%2C666%2C614%2C668%2C311%2C672%2C213%2C946%2C911%2C137%2C193%2C962%2C122%2C674%2C912%2C676%2C313%2C548%2C419%2C556%2C513%2C678%2C316%2C181%2C913%2C682%2C124%2C684%2C339%2C273%2C638%2C921%2C514%2C948%2C218%2C943%2C963%2C686%2C616%2C688%2C223%2C518%2C516%2C728%2C918%2C558%2C748%2C138%2C618%2C196%2C522%2C278%2C622%2C692%2C156%2C694%2C624%2C142%2C626%2C449%2C628%2C564%2C228%2C283%2C924%2C853%2C233%2C288%2C632%2C293%2C636%2C566%2C634%2C964%2C238%2C182%2C662%2C453%2C960%2C968%2C423%2C922%2C935%2C714%2C128%2C862%2C611%2C716%2C321%2C456%2C243%2C722%2C248%2C942%2C469%2C718%2C253%2C724%2C642%2C576%2C643%2C936%2C939%2C961%2C644%2C813%2C819%2C199%2C172%2C184%2C132%2C524%2C646%2C361%2C648%2C362%2C915%2C364%2C134%2C732%2C652%2C366%2C174%2C734%2C328%2C144%2C258%2C146%2C656%2C463%2C654%2C528%2C336%2C923%2C263%2C738%2C268%2C578%2C532%2C537%2C944%2C742%2C176%2C866%2C534%2C369%2C536%2C744%2C429%2C186%2C433%2C925%2C178%2C869%2C436%2C746%2C136%2C926%2C343%2C466%2C158%2C112%2C439%2C111%2C916%2C298%2C664%2C927%2C826%2C846%2C542%2C299%2C967%2C582%2C443%2C474%2C917%2C754%2C544%2C698&amp;s=PPPPC&amp;grp=0&amp;a=</t>
  </si>
  <si>
    <t>% 2010  - 2030</t>
  </si>
  <si>
    <t>       Shaded cells indicate IMF staff estimates</t>
  </si>
  <si>
    <t>Subject Descriptor</t>
  </si>
  <si>
    <t>Units</t>
  </si>
  <si>
    <t>Scale</t>
  </si>
  <si>
    <t>Islamic Republic of Afghanistan</t>
  </si>
  <si>
    <t>Gross domestic product based on purchasing-power-parity (PPP) per capita GDP</t>
  </si>
  <si>
    <t>Current international dollar</t>
  </si>
  <si>
    <t>Albania</t>
  </si>
  <si>
    <t>Algeria</t>
  </si>
  <si>
    <t>Angola</t>
  </si>
  <si>
    <t>Antigua and Barbuda</t>
  </si>
  <si>
    <t>Armenia</t>
  </si>
  <si>
    <t>Austria</t>
  </si>
  <si>
    <t>Azerbaijan</t>
  </si>
  <si>
    <t>The Bahamas</t>
  </si>
  <si>
    <t>Bahrain</t>
  </si>
  <si>
    <t>Barbados</t>
  </si>
  <si>
    <t>Belarus</t>
  </si>
  <si>
    <t>Belgium</t>
  </si>
  <si>
    <t>Belize</t>
  </si>
  <si>
    <t>Benin</t>
  </si>
  <si>
    <t>Bhutan</t>
  </si>
  <si>
    <t>Bolivia</t>
  </si>
  <si>
    <t>Bosnia and Herzegovina</t>
  </si>
  <si>
    <t>Botswana</t>
  </si>
  <si>
    <t>Brunei Darussalam</t>
  </si>
  <si>
    <t>Bulgaria</t>
  </si>
  <si>
    <t>Burkina Faso</t>
  </si>
  <si>
    <t>Burundi</t>
  </si>
  <si>
    <t>Cambodia</t>
  </si>
  <si>
    <t>Cameroon</t>
  </si>
  <si>
    <t>Cape Verde</t>
  </si>
  <si>
    <t>Central African Republic</t>
  </si>
  <si>
    <t>Chad</t>
  </si>
  <si>
    <t>Chile</t>
  </si>
  <si>
    <t>Comoros</t>
  </si>
  <si>
    <t>Democratic Republic of Congo</t>
  </si>
  <si>
    <t>Republic of Congo</t>
  </si>
  <si>
    <t>Costa Rica</t>
  </si>
  <si>
    <t>Côte d'Ivoire</t>
  </si>
  <si>
    <t>Croatia</t>
  </si>
  <si>
    <t>Cyprus</t>
  </si>
  <si>
    <t>Czech Republic</t>
  </si>
  <si>
    <t>Denmark</t>
  </si>
  <si>
    <t>Djibouti</t>
  </si>
  <si>
    <t>Dominica</t>
  </si>
  <si>
    <t>Dominican Republic</t>
  </si>
  <si>
    <t>Ecuador</t>
  </si>
  <si>
    <t>El Salvador</t>
  </si>
  <si>
    <t>Equatorial Guinea</t>
  </si>
  <si>
    <t>Eritrea</t>
  </si>
  <si>
    <t>Estonia</t>
  </si>
  <si>
    <t>Ethiopia</t>
  </si>
  <si>
    <t>Fiji</t>
  </si>
  <si>
    <t>Finland</t>
  </si>
  <si>
    <t>Gabon</t>
  </si>
  <si>
    <t>The Gambia</t>
  </si>
  <si>
    <t>Georgia</t>
  </si>
  <si>
    <t>Ghana</t>
  </si>
  <si>
    <t>Greece</t>
  </si>
  <si>
    <t>Grenada</t>
  </si>
  <si>
    <t>Guatemala</t>
  </si>
  <si>
    <t>Guinea</t>
  </si>
  <si>
    <t>Guinea-Bissau</t>
  </si>
  <si>
    <t>Guyana</t>
  </si>
  <si>
    <t>Haiti</t>
  </si>
  <si>
    <t>Honduras</t>
  </si>
  <si>
    <t>Hong Kong SAR</t>
  </si>
  <si>
    <t>Hungary</t>
  </si>
  <si>
    <t>Iceland</t>
  </si>
  <si>
    <t>Islamic Republic of Iran</t>
  </si>
  <si>
    <t>Iraq</t>
  </si>
  <si>
    <t>Ireland</t>
  </si>
  <si>
    <t>Israel</t>
  </si>
  <si>
    <t>Jamaica</t>
  </si>
  <si>
    <t>Jordan</t>
  </si>
  <si>
    <t>Kazakhstan</t>
  </si>
  <si>
    <t>Kenya</t>
  </si>
  <si>
    <t>Kiribati</t>
  </si>
  <si>
    <t>Korea</t>
  </si>
  <si>
    <t>Kosovo</t>
  </si>
  <si>
    <t>Kuwait</t>
  </si>
  <si>
    <t>Kyrgyz Republic</t>
  </si>
  <si>
    <t>Lao People's Democratic Republic</t>
  </si>
  <si>
    <t>Latvia</t>
  </si>
  <si>
    <t>Lebanon</t>
  </si>
  <si>
    <t>Lesotho</t>
  </si>
  <si>
    <t>Liberia</t>
  </si>
  <si>
    <t>Libya</t>
  </si>
  <si>
    <t>Lithuania</t>
  </si>
  <si>
    <t>Luxembourg</t>
  </si>
  <si>
    <t>Former Yugoslav Republic of Macedonia</t>
  </si>
  <si>
    <t>Madagascar</t>
  </si>
  <si>
    <t>Malawi</t>
  </si>
  <si>
    <t>Malaysia</t>
  </si>
  <si>
    <t>Maldives</t>
  </si>
  <si>
    <t>Mali</t>
  </si>
  <si>
    <t>Malta</t>
  </si>
  <si>
    <t>Mauritania</t>
  </si>
  <si>
    <t>Mauritius</t>
  </si>
  <si>
    <t>Moldova</t>
  </si>
  <si>
    <t>Mongolia</t>
  </si>
  <si>
    <t>Montenegro</t>
  </si>
  <si>
    <t>Morocco</t>
  </si>
  <si>
    <t>Mozambique</t>
  </si>
  <si>
    <t>Myanmar</t>
  </si>
  <si>
    <t>Namibia</t>
  </si>
  <si>
    <t>Nepal</t>
  </si>
  <si>
    <t>Netherlands</t>
  </si>
  <si>
    <t>New Zealand</t>
  </si>
  <si>
    <t>Nicaragua</t>
  </si>
  <si>
    <t>Niger</t>
  </si>
  <si>
    <t>Norway</t>
  </si>
  <si>
    <t>Oman</t>
  </si>
  <si>
    <t>Panama</t>
  </si>
  <si>
    <t>Papua New Guinea</t>
  </si>
  <si>
    <t>Paraguay</t>
  </si>
  <si>
    <t>Peru</t>
  </si>
  <si>
    <t>Poland</t>
  </si>
  <si>
    <t>Portugal</t>
  </si>
  <si>
    <t>Qatar</t>
  </si>
  <si>
    <t>Romania</t>
  </si>
  <si>
    <t>Rwanda</t>
  </si>
  <si>
    <t>Samoa</t>
  </si>
  <si>
    <t>São Tomé and Príncipe</t>
  </si>
  <si>
    <t>Senegal</t>
  </si>
  <si>
    <t>Serbia</t>
  </si>
  <si>
    <t>Seychelles</t>
  </si>
  <si>
    <t>Sierra Leone</t>
  </si>
  <si>
    <t>Singapore</t>
  </si>
  <si>
    <t>Slovak Republic</t>
  </si>
  <si>
    <t>Slovenia</t>
  </si>
  <si>
    <t>Solomon Islands</t>
  </si>
  <si>
    <t>Spain</t>
  </si>
  <si>
    <t>Sri Lanka</t>
  </si>
  <si>
    <t>St. Kitts and Nevis</t>
  </si>
  <si>
    <t>St. Lucia</t>
  </si>
  <si>
    <t>St. Vincent and the Grenadines</t>
  </si>
  <si>
    <t>Sudan</t>
  </si>
  <si>
    <t>Suriname</t>
  </si>
  <si>
    <t>Swaziland</t>
  </si>
  <si>
    <t>Sweden</t>
  </si>
  <si>
    <t>Switzerland</t>
  </si>
  <si>
    <t>Syrian Arab Republic</t>
  </si>
  <si>
    <t>Taiwan Province of China</t>
  </si>
  <si>
    <t>Tajikistan</t>
  </si>
  <si>
    <t>Tanzania</t>
  </si>
  <si>
    <t>Thailand</t>
  </si>
  <si>
    <t>Democratic Republic of Timor-Leste</t>
  </si>
  <si>
    <t>Togo</t>
  </si>
  <si>
    <t>Tonga</t>
  </si>
  <si>
    <t>Trinidad and Tobago</t>
  </si>
  <si>
    <t>Tunisia</t>
  </si>
  <si>
    <t>Turkmenistan</t>
  </si>
  <si>
    <t>Tuvalu</t>
  </si>
  <si>
    <t>Uganda</t>
  </si>
  <si>
    <t>Ukraine</t>
  </si>
  <si>
    <t>Uruguay</t>
  </si>
  <si>
    <t>Uzbekistan</t>
  </si>
  <si>
    <t>Vanuatu</t>
  </si>
  <si>
    <t>Venezuela</t>
  </si>
  <si>
    <t>Republic of Yemen</t>
  </si>
  <si>
    <t>Zambia</t>
  </si>
  <si>
    <t>Zimbabwe</t>
  </si>
  <si>
    <t>Dubai</t>
  </si>
  <si>
    <t>New York</t>
  </si>
  <si>
    <t>Mumbai</t>
  </si>
  <si>
    <t>Kolkata</t>
  </si>
  <si>
    <t>São Paulo, Brazil</t>
  </si>
  <si>
    <t>B747-400</t>
  </si>
  <si>
    <t>A350-1000 *scheduled for 2014</t>
  </si>
  <si>
    <t>A320</t>
  </si>
  <si>
    <t>B737-800</t>
  </si>
  <si>
    <t>Rank</t>
  </si>
  <si>
    <t>Airport(s) included</t>
  </si>
  <si>
    <r>
      <t>Heathrow</t>
    </r>
    <r>
      <rPr>
        <sz val="10"/>
        <color rgb="FF000000"/>
        <rFont val="Arial"/>
        <family val="2"/>
      </rPr>
      <t>, </t>
    </r>
    <r>
      <rPr>
        <sz val="10"/>
        <color rgb="FF0645AD"/>
        <rFont val="Arial"/>
        <family val="2"/>
      </rPr>
      <t>Gatwick</t>
    </r>
    <r>
      <rPr>
        <sz val="10"/>
        <color rgb="FF000000"/>
        <rFont val="Arial"/>
        <family val="2"/>
      </rPr>
      <t>, </t>
    </r>
    <r>
      <rPr>
        <sz val="10"/>
        <color rgb="FF0645AD"/>
        <rFont val="Arial"/>
        <family val="2"/>
      </rPr>
      <t>Stansted</t>
    </r>
    <r>
      <rPr>
        <sz val="10"/>
        <color rgb="FF000000"/>
        <rFont val="Arial"/>
        <family val="2"/>
      </rPr>
      <t>, </t>
    </r>
    <r>
      <rPr>
        <sz val="10"/>
        <color rgb="FF0645AD"/>
        <rFont val="Arial"/>
        <family val="2"/>
      </rPr>
      <t>Luton</t>
    </r>
    <r>
      <rPr>
        <sz val="10"/>
        <color rgb="FF000000"/>
        <rFont val="Arial"/>
        <family val="2"/>
      </rPr>
      <t>, </t>
    </r>
    <r>
      <rPr>
        <sz val="10"/>
        <color rgb="FF0645AD"/>
        <rFont val="Arial"/>
        <family val="2"/>
      </rPr>
      <t>London City</t>
    </r>
    <r>
      <rPr>
        <sz val="10"/>
        <color rgb="FF000000"/>
        <rFont val="Arial"/>
        <family val="2"/>
      </rPr>
      <t>, </t>
    </r>
    <r>
      <rPr>
        <sz val="10"/>
        <color rgb="FF0645AD"/>
        <rFont val="Arial"/>
        <family val="2"/>
      </rPr>
      <t>Southend</t>
    </r>
    <r>
      <rPr>
        <vertAlign val="superscript"/>
        <sz val="10"/>
        <color rgb="FF0645AD"/>
        <rFont val="Arial"/>
        <family val="2"/>
      </rPr>
      <t>[3]</t>
    </r>
  </si>
  <si>
    <r>
      <t>JFK</t>
    </r>
    <r>
      <rPr>
        <sz val="10"/>
        <color rgb="FF000000"/>
        <rFont val="Arial"/>
        <family val="2"/>
      </rPr>
      <t>, </t>
    </r>
    <r>
      <rPr>
        <sz val="10"/>
        <color rgb="FF0645AD"/>
        <rFont val="Arial"/>
        <family val="2"/>
      </rPr>
      <t>Newark</t>
    </r>
    <r>
      <rPr>
        <sz val="10"/>
        <color rgb="FF000000"/>
        <rFont val="Arial"/>
        <family val="2"/>
      </rPr>
      <t>, </t>
    </r>
    <r>
      <rPr>
        <sz val="10"/>
        <color rgb="FF0645AD"/>
        <rFont val="Arial"/>
        <family val="2"/>
      </rPr>
      <t>LaGuardia</t>
    </r>
  </si>
  <si>
    <r>
      <t>Haneda</t>
    </r>
    <r>
      <rPr>
        <sz val="10"/>
        <color rgb="FF000000"/>
        <rFont val="Arial"/>
        <family val="2"/>
      </rPr>
      <t>, </t>
    </r>
    <r>
      <rPr>
        <sz val="10"/>
        <color rgb="FF0645AD"/>
        <rFont val="Arial"/>
        <family val="2"/>
      </rPr>
      <t>Narita</t>
    </r>
  </si>
  <si>
    <t>Hartsfield–Jackson</t>
  </si>
  <si>
    <r>
      <t>Charles de Gaulle</t>
    </r>
    <r>
      <rPr>
        <sz val="10"/>
        <color rgb="FF000000"/>
        <rFont val="Arial"/>
        <family val="2"/>
      </rPr>
      <t>, </t>
    </r>
    <r>
      <rPr>
        <sz val="10"/>
        <color rgb="FF0645AD"/>
        <rFont val="Arial"/>
        <family val="2"/>
      </rPr>
      <t>Orly</t>
    </r>
    <r>
      <rPr>
        <sz val="10"/>
        <color rgb="FF000000"/>
        <rFont val="Arial"/>
        <family val="2"/>
      </rPr>
      <t>, </t>
    </r>
    <r>
      <rPr>
        <sz val="10"/>
        <color rgb="FF0645AD"/>
        <rFont val="Arial"/>
        <family val="2"/>
      </rPr>
      <t>Beauvais</t>
    </r>
  </si>
  <si>
    <r>
      <t>O'Hare</t>
    </r>
    <r>
      <rPr>
        <sz val="10"/>
        <color rgb="FF000000"/>
        <rFont val="Arial"/>
        <family val="2"/>
      </rPr>
      <t>, </t>
    </r>
    <r>
      <rPr>
        <sz val="10"/>
        <color rgb="FF0645AD"/>
        <rFont val="Arial"/>
        <family val="2"/>
      </rPr>
      <t>Midway</t>
    </r>
  </si>
  <si>
    <r>
      <t>Capital</t>
    </r>
    <r>
      <rPr>
        <sz val="10"/>
        <color rgb="FF000000"/>
        <rFont val="Arial"/>
        <family val="2"/>
      </rPr>
      <t>, </t>
    </r>
    <r>
      <rPr>
        <sz val="10"/>
        <color rgb="FF0645AD"/>
        <rFont val="Arial"/>
        <family val="2"/>
      </rPr>
      <t>Nanyuan</t>
    </r>
    <r>
      <rPr>
        <sz val="10"/>
        <color rgb="FF000000"/>
        <rFont val="Arial"/>
        <family val="2"/>
      </rPr>
      <t> </t>
    </r>
    <r>
      <rPr>
        <vertAlign val="superscript"/>
        <sz val="10"/>
        <color rgb="FF0645AD"/>
        <rFont val="Arial"/>
        <family val="2"/>
      </rPr>
      <t>[4]</t>
    </r>
    <r>
      <rPr>
        <sz val="10"/>
        <color rgb="FF000000"/>
        <rFont val="Arial"/>
        <family val="2"/>
      </rPr>
      <t> </t>
    </r>
    <r>
      <rPr>
        <vertAlign val="superscript"/>
        <sz val="10"/>
        <color rgb="FF0645AD"/>
        <rFont val="Arial"/>
        <family val="2"/>
      </rPr>
      <t>[5]</t>
    </r>
  </si>
  <si>
    <r>
      <t>LAX</t>
    </r>
    <r>
      <rPr>
        <sz val="10"/>
        <color rgb="FF000000"/>
        <rFont val="Arial"/>
        <family val="2"/>
      </rPr>
      <t>, </t>
    </r>
    <r>
      <rPr>
        <sz val="10"/>
        <color rgb="FF0645AD"/>
        <rFont val="Arial"/>
        <family val="2"/>
      </rPr>
      <t>Long Beach</t>
    </r>
    <r>
      <rPr>
        <sz val="10"/>
        <color rgb="FF000000"/>
        <rFont val="Arial"/>
        <family val="2"/>
      </rPr>
      <t>, </t>
    </r>
    <r>
      <rPr>
        <sz val="10"/>
        <color rgb="FF0645AD"/>
        <rFont val="Arial"/>
        <family val="2"/>
      </rPr>
      <t>Bob Hope</t>
    </r>
    <r>
      <rPr>
        <sz val="10"/>
        <color rgb="FF000000"/>
        <rFont val="Arial"/>
        <family val="2"/>
      </rPr>
      <t>, </t>
    </r>
    <r>
      <rPr>
        <sz val="10"/>
        <color rgb="FF0645AD"/>
        <rFont val="Arial"/>
        <family val="2"/>
      </rPr>
      <t>John Wayne</t>
    </r>
    <r>
      <rPr>
        <vertAlign val="superscript"/>
        <sz val="10"/>
        <color rgb="FF0645AD"/>
        <rFont val="Arial"/>
        <family val="2"/>
      </rPr>
      <t>[6]</t>
    </r>
  </si>
  <si>
    <r>
      <t>Pudong</t>
    </r>
    <r>
      <rPr>
        <sz val="10"/>
        <color rgb="FF000000"/>
        <rFont val="Arial"/>
        <family val="2"/>
      </rPr>
      <t>, </t>
    </r>
    <r>
      <rPr>
        <sz val="10"/>
        <color rgb="FF0645AD"/>
        <rFont val="Arial"/>
        <family val="2"/>
      </rPr>
      <t>Hongqiao</t>
    </r>
  </si>
  <si>
    <r>
      <t>DFW</t>
    </r>
    <r>
      <rPr>
        <sz val="10"/>
        <color rgb="FF000000"/>
        <rFont val="Arial"/>
        <family val="2"/>
      </rPr>
      <t>, </t>
    </r>
    <r>
      <rPr>
        <sz val="10"/>
        <color rgb="FF0645AD"/>
        <rFont val="Arial"/>
        <family val="2"/>
      </rPr>
      <t>Love Field</t>
    </r>
  </si>
  <si>
    <r>
      <t>Miami</t>
    </r>
    <r>
      <rPr>
        <sz val="10"/>
        <color rgb="FF000000"/>
        <rFont val="Arial"/>
        <family val="2"/>
      </rPr>
      <t>, </t>
    </r>
    <r>
      <rPr>
        <sz val="10"/>
        <color rgb="FF0645AD"/>
        <rFont val="Arial"/>
        <family val="2"/>
      </rPr>
      <t>Fort Lauderdale</t>
    </r>
    <r>
      <rPr>
        <sz val="10"/>
        <color rgb="FF000000"/>
        <rFont val="Arial"/>
        <family val="2"/>
      </rPr>
      <t>, </t>
    </r>
    <r>
      <rPr>
        <sz val="10"/>
        <color rgb="FF0645AD"/>
        <rFont val="Arial"/>
        <family val="2"/>
      </rPr>
      <t>Palm Beach</t>
    </r>
    <r>
      <rPr>
        <vertAlign val="superscript"/>
        <sz val="10"/>
        <color rgb="FF0645AD"/>
        <rFont val="Arial"/>
        <family val="2"/>
      </rPr>
      <t>[7]</t>
    </r>
  </si>
  <si>
    <r>
      <t>Dulles</t>
    </r>
    <r>
      <rPr>
        <sz val="10"/>
        <color rgb="FF000000"/>
        <rFont val="Arial"/>
        <family val="2"/>
      </rPr>
      <t>, </t>
    </r>
    <r>
      <rPr>
        <sz val="10"/>
        <color rgb="FF0645AD"/>
        <rFont val="Arial"/>
        <family val="2"/>
      </rPr>
      <t>Reagan</t>
    </r>
    <r>
      <rPr>
        <sz val="10"/>
        <color rgb="FF000000"/>
        <rFont val="Arial"/>
        <family val="2"/>
      </rPr>
      <t>, </t>
    </r>
    <r>
      <rPr>
        <sz val="10"/>
        <color rgb="FF0645AD"/>
        <rFont val="Arial"/>
        <family val="2"/>
      </rPr>
      <t>Baltimore</t>
    </r>
  </si>
  <si>
    <r>
      <t>San Francisco</t>
    </r>
    <r>
      <rPr>
        <sz val="10"/>
        <color rgb="FF000000"/>
        <rFont val="Arial"/>
        <family val="2"/>
      </rPr>
      <t>, </t>
    </r>
    <r>
      <rPr>
        <sz val="10"/>
        <color rgb="FF0645AD"/>
        <rFont val="Arial"/>
        <family val="2"/>
      </rPr>
      <t>Oakland</t>
    </r>
    <r>
      <rPr>
        <sz val="10"/>
        <color rgb="FF000000"/>
        <rFont val="Arial"/>
        <family val="2"/>
      </rPr>
      <t>, </t>
    </r>
    <r>
      <rPr>
        <sz val="10"/>
        <color rgb="FF0645AD"/>
        <rFont val="Arial"/>
        <family val="2"/>
      </rPr>
      <t>San Jose</t>
    </r>
  </si>
  <si>
    <r>
      <t>Frankfurt</t>
    </r>
    <r>
      <rPr>
        <sz val="10"/>
        <color rgb="FF000000"/>
        <rFont val="Arial"/>
        <family val="2"/>
      </rPr>
      <t>, </t>
    </r>
    <r>
      <rPr>
        <sz val="10"/>
        <color rgb="FF0645AD"/>
        <rFont val="Arial"/>
        <family val="2"/>
      </rPr>
      <t>Hahn</t>
    </r>
  </si>
  <si>
    <t>Denver</t>
  </si>
  <si>
    <r>
      <t>Domodedovo</t>
    </r>
    <r>
      <rPr>
        <sz val="10"/>
        <color rgb="FF000000"/>
        <rFont val="Arial"/>
        <family val="2"/>
      </rPr>
      <t>, </t>
    </r>
    <r>
      <rPr>
        <sz val="10"/>
        <color rgb="FF0645AD"/>
        <rFont val="Arial"/>
        <family val="2"/>
      </rPr>
      <t>Sheremetyevo</t>
    </r>
    <r>
      <rPr>
        <sz val="10"/>
        <color rgb="FF000000"/>
        <rFont val="Arial"/>
        <family val="2"/>
      </rPr>
      <t>, </t>
    </r>
    <r>
      <rPr>
        <sz val="10"/>
        <color rgb="FF0645AD"/>
        <rFont val="Arial"/>
        <family val="2"/>
      </rPr>
      <t>Vnukovo</t>
    </r>
  </si>
  <si>
    <t>Chek Lap Kok</t>
  </si>
  <si>
    <t>Barajas</t>
  </si>
  <si>
    <r>
      <t>George Bush</t>
    </r>
    <r>
      <rPr>
        <sz val="10"/>
        <color rgb="FF000000"/>
        <rFont val="Arial"/>
        <family val="2"/>
      </rPr>
      <t>, </t>
    </r>
    <r>
      <rPr>
        <sz val="10"/>
        <color rgb="FF0645AD"/>
        <rFont val="Arial"/>
        <family val="2"/>
      </rPr>
      <t>Hobby</t>
    </r>
  </si>
  <si>
    <r>
      <t>Guarulhos</t>
    </r>
    <r>
      <rPr>
        <sz val="10"/>
        <color rgb="FF000000"/>
        <rFont val="Arial"/>
        <family val="2"/>
      </rPr>
      <t>, </t>
    </r>
    <r>
      <rPr>
        <sz val="10"/>
        <color rgb="FF0645AD"/>
        <rFont val="Arial"/>
        <family val="2"/>
      </rPr>
      <t>Congonhas</t>
    </r>
    <r>
      <rPr>
        <sz val="10"/>
        <color rgb="FF000000"/>
        <rFont val="Arial"/>
        <family val="2"/>
      </rPr>
      <t>, </t>
    </r>
    <r>
      <rPr>
        <sz val="10"/>
        <color rgb="FF0645AD"/>
        <rFont val="Arial"/>
        <family val="2"/>
      </rPr>
      <t>Viracopos</t>
    </r>
    <r>
      <rPr>
        <sz val="10"/>
        <color rgb="FF000000"/>
        <rFont val="Arial"/>
        <family val="2"/>
      </rPr>
      <t>, </t>
    </r>
    <r>
      <rPr>
        <sz val="10"/>
        <color rgb="FF0645AD"/>
        <rFont val="Arial"/>
        <family val="2"/>
      </rPr>
      <t>Campo de Marte</t>
    </r>
    <r>
      <rPr>
        <sz val="10"/>
        <color rgb="FF000000"/>
        <rFont val="Arial"/>
        <family val="2"/>
      </rPr>
      <t>, </t>
    </r>
    <r>
      <rPr>
        <sz val="10"/>
        <color rgb="FF0645AD"/>
        <rFont val="Arial"/>
        <family val="2"/>
      </rPr>
      <t>São José dos Campos</t>
    </r>
    <r>
      <rPr>
        <vertAlign val="superscript"/>
        <sz val="10"/>
        <color rgb="FF0645AD"/>
        <rFont val="Arial"/>
        <family val="2"/>
      </rPr>
      <t>[8]</t>
    </r>
  </si>
  <si>
    <t>Schiphol</t>
  </si>
  <si>
    <r>
      <t>Suvarnabhumi</t>
    </r>
    <r>
      <rPr>
        <sz val="10"/>
        <color rgb="FF000000"/>
        <rFont val="Arial"/>
        <family val="2"/>
      </rPr>
      <t>, </t>
    </r>
    <r>
      <rPr>
        <sz val="10"/>
        <color rgb="FF0645AD"/>
        <rFont val="Arial"/>
        <family val="2"/>
      </rPr>
      <t>Don Mueang</t>
    </r>
  </si>
  <si>
    <t>Soekarno-Hatta</t>
  </si>
  <si>
    <r>
      <t>Atatürk</t>
    </r>
    <r>
      <rPr>
        <sz val="10"/>
        <color rgb="FF000000"/>
        <rFont val="Arial"/>
        <family val="2"/>
      </rPr>
      <t>, </t>
    </r>
    <r>
      <rPr>
        <sz val="10"/>
        <color rgb="FF0645AD"/>
        <rFont val="Arial"/>
        <family val="2"/>
      </rPr>
      <t>Sabiha Gökçen</t>
    </r>
  </si>
  <si>
    <t>Changi</t>
  </si>
  <si>
    <t>Baiyun</t>
  </si>
  <si>
    <r>
      <t>Fiumicino</t>
    </r>
    <r>
      <rPr>
        <sz val="10"/>
        <color rgb="FF000000"/>
        <rFont val="Arial"/>
        <family val="2"/>
      </rPr>
      <t>, </t>
    </r>
    <r>
      <rPr>
        <sz val="10"/>
        <color rgb="FF0645AD"/>
        <rFont val="Arial"/>
        <family val="2"/>
      </rPr>
      <t>Ciampino</t>
    </r>
  </si>
  <si>
    <t>McCarran</t>
  </si>
  <si>
    <t>Sky Harbor</t>
  </si>
  <si>
    <t>Douglas</t>
  </si>
  <si>
    <r>
      <t>Malpensa</t>
    </r>
    <r>
      <rPr>
        <sz val="10"/>
        <color rgb="FF000000"/>
        <rFont val="Arial"/>
        <family val="2"/>
      </rPr>
      <t>, </t>
    </r>
    <r>
      <rPr>
        <sz val="10"/>
        <color rgb="FF0645AD"/>
        <rFont val="Arial"/>
        <family val="2"/>
      </rPr>
      <t>Linate</t>
    </r>
    <r>
      <rPr>
        <sz val="10"/>
        <color rgb="FF000000"/>
        <rFont val="Arial"/>
        <family val="2"/>
      </rPr>
      <t>, </t>
    </r>
    <r>
      <rPr>
        <sz val="10"/>
        <color rgb="FF0645AD"/>
        <rFont val="Arial"/>
        <family val="2"/>
      </rPr>
      <t>Bergamo</t>
    </r>
  </si>
  <si>
    <t>Munich</t>
  </si>
  <si>
    <t>http://en.wikipedia.org/wiki/World%27s_busiest_city_airport_systems_by_passenger_traffic</t>
  </si>
  <si>
    <t> Washington/Baltimore</t>
  </si>
  <si>
    <t>Los Angeles</t>
  </si>
  <si>
    <t>Dallas/Fort Worth</t>
  </si>
  <si>
    <t>San Francisco</t>
  </si>
  <si>
    <t>Frankfurt</t>
  </si>
  <si>
    <t>Moscow</t>
  </si>
  <si>
    <t>Madrid</t>
  </si>
  <si>
    <t>Amsterdam</t>
  </si>
  <si>
    <t>Bangkok</t>
  </si>
  <si>
    <t>Istanbul</t>
  </si>
  <si>
    <t>Guangzhou</t>
  </si>
  <si>
    <t>Rome</t>
  </si>
  <si>
    <t>Phoenix</t>
  </si>
  <si>
    <t>Milan</t>
  </si>
  <si>
    <t>Mexico City</t>
  </si>
  <si>
    <t>Istanbul, Turkey</t>
  </si>
  <si>
    <t>Mexico City, mexico</t>
  </si>
  <si>
    <t>Paris, France</t>
  </si>
  <si>
    <t>Frankfurt, Germany</t>
  </si>
  <si>
    <t>Moscow, Russia</t>
  </si>
  <si>
    <t>Bangkok, Thailand</t>
  </si>
  <si>
    <t>Jakarta, Indonesia</t>
  </si>
  <si>
    <t>Guangzhou, China</t>
  </si>
  <si>
    <t>New Delhi India</t>
  </si>
  <si>
    <t>Los Angeles, USA</t>
  </si>
  <si>
    <t>6 614</t>
  </si>
  <si>
    <t>6 902</t>
  </si>
  <si>
    <t>6 976</t>
  </si>
  <si>
    <t>7 399</t>
  </si>
  <si>
    <t>7 902</t>
  </si>
  <si>
    <t>8 470</t>
  </si>
  <si>
    <t>Adana</t>
  </si>
  <si>
    <t>1 361</t>
  </si>
  <si>
    <t>1 556</t>
  </si>
  <si>
    <t>1 635</t>
  </si>
  <si>
    <t>Ankara</t>
  </si>
  <si>
    <t>3 572</t>
  </si>
  <si>
    <t>3 846</t>
  </si>
  <si>
    <t>3 906</t>
  </si>
  <si>
    <t>4 174</t>
  </si>
  <si>
    <t>4 401</t>
  </si>
  <si>
    <t>4 591</t>
  </si>
  <si>
    <t>Antalya</t>
  </si>
  <si>
    <t>Bursa</t>
  </si>
  <si>
    <t>1 816</t>
  </si>
  <si>
    <t>1 906</t>
  </si>
  <si>
    <t>Gaziantep</t>
  </si>
  <si>
    <t>1 341</t>
  </si>
  <si>
    <t>9 710</t>
  </si>
  <si>
    <t>10 378</t>
  </si>
  <si>
    <t>10 525</t>
  </si>
  <si>
    <t>11 164</t>
  </si>
  <si>
    <t>11 689</t>
  </si>
  <si>
    <t>12 108</t>
  </si>
  <si>
    <t>Izmir</t>
  </si>
  <si>
    <t>2 723</t>
  </si>
  <si>
    <t>2 917</t>
  </si>
  <si>
    <t>3 083</t>
  </si>
  <si>
    <t>3 224</t>
  </si>
  <si>
    <t>Konya</t>
  </si>
  <si>
    <t>2010 Actual</t>
  </si>
  <si>
    <t>13074</t>
  </si>
  <si>
    <t>1493</t>
  </si>
  <si>
    <t>917</t>
  </si>
  <si>
    <t>1231</t>
  </si>
  <si>
    <t>831</t>
  </si>
  <si>
    <t/>
  </si>
  <si>
    <t>2010</t>
  </si>
  <si>
    <t>1168</t>
  </si>
  <si>
    <t>1970</t>
  </si>
  <si>
    <t>3853</t>
  </si>
  <si>
    <t>1599</t>
  </si>
  <si>
    <t>4429</t>
  </si>
  <si>
    <t>782</t>
  </si>
  <si>
    <t>1819</t>
  </si>
  <si>
    <t>2191</t>
  </si>
  <si>
    <t>5852</t>
  </si>
  <si>
    <t>3905</t>
  </si>
  <si>
    <t>2818</t>
  </si>
  <si>
    <t>772</t>
  </si>
  <si>
    <t>3462</t>
  </si>
  <si>
    <t>1049</t>
  </si>
  <si>
    <t>3719</t>
  </si>
  <si>
    <t>2146</t>
  </si>
  <si>
    <t>1283</t>
  </si>
  <si>
    <t>1848</t>
  </si>
  <si>
    <t>1015</t>
  </si>
  <si>
    <t>814</t>
  </si>
  <si>
    <t>1192</t>
  </si>
  <si>
    <t>1775</t>
  </si>
  <si>
    <t>1316</t>
  </si>
  <si>
    <t>1069</t>
  </si>
  <si>
    <t>4092</t>
  </si>
  <si>
    <t>3871</t>
  </si>
  <si>
    <t>11950</t>
  </si>
  <si>
    <t>3918</t>
  </si>
  <si>
    <t>20262</t>
  </si>
  <si>
    <t>900</t>
  </si>
  <si>
    <t>1663</t>
  </si>
  <si>
    <t>1130</t>
  </si>
  <si>
    <t>1213</t>
  </si>
  <si>
    <t>1932</t>
  </si>
  <si>
    <t>12385</t>
  </si>
  <si>
    <t>914</t>
  </si>
  <si>
    <t>969</t>
  </si>
  <si>
    <t>3597</t>
  </si>
  <si>
    <t>849</t>
  </si>
  <si>
    <t>2415</t>
  </si>
  <si>
    <t>2062</t>
  </si>
  <si>
    <t>4961</t>
  </si>
  <si>
    <t>842</t>
  </si>
  <si>
    <t>9401</t>
  </si>
  <si>
    <t>781</t>
  </si>
  <si>
    <t>3306</t>
  </si>
  <si>
    <t>795</t>
  </si>
  <si>
    <t>1546</t>
  </si>
  <si>
    <t>1251</t>
  </si>
  <si>
    <t>5347</t>
  </si>
  <si>
    <t>949</t>
  </si>
  <si>
    <t>4969</t>
  </si>
  <si>
    <t>1378</t>
  </si>
  <si>
    <t>821</t>
  </si>
  <si>
    <t>874</t>
  </si>
  <si>
    <t>2787</t>
  </si>
  <si>
    <t>8884</t>
  </si>
  <si>
    <t>991</t>
  </si>
  <si>
    <t>2154</t>
  </si>
  <si>
    <t>4251</t>
  </si>
  <si>
    <t>1586</t>
  </si>
  <si>
    <t>1249</t>
  </si>
  <si>
    <t>3860</t>
  </si>
  <si>
    <t>2404</t>
  </si>
  <si>
    <t>1099</t>
  </si>
  <si>
    <t>1589</t>
  </si>
  <si>
    <t>998</t>
  </si>
  <si>
    <t>962</t>
  </si>
  <si>
    <t>1396</t>
  </si>
  <si>
    <t>1384</t>
  </si>
  <si>
    <t>817</t>
  </si>
  <si>
    <t>1103</t>
  </si>
  <si>
    <t>855</t>
  </si>
  <si>
    <t>1888</t>
  </si>
  <si>
    <t>3237</t>
  </si>
  <si>
    <t>1039</t>
  </si>
  <si>
    <t>1077</t>
  </si>
  <si>
    <t>858</t>
  </si>
  <si>
    <t>857</t>
  </si>
  <si>
    <t>1042</t>
  </si>
  <si>
    <t>1611</t>
  </si>
  <si>
    <t>3116</t>
  </si>
  <si>
    <t>2285</t>
  </si>
  <si>
    <t>878</t>
  </si>
  <si>
    <t>1427</t>
  </si>
  <si>
    <t>1352</t>
  </si>
  <si>
    <t>889</t>
  </si>
  <si>
    <t>1539</t>
  </si>
  <si>
    <t>850</t>
  </si>
  <si>
    <t>803</t>
  </si>
  <si>
    <t>1006</t>
  </si>
  <si>
    <t>783</t>
  </si>
  <si>
    <t>2701</t>
  </si>
  <si>
    <t>808</t>
  </si>
  <si>
    <t>4519</t>
  </si>
  <si>
    <t>2096</t>
  </si>
  <si>
    <t>1423</t>
  </si>
  <si>
    <t>867</t>
  </si>
  <si>
    <t>883</t>
  </si>
  <si>
    <t>2217</t>
  </si>
  <si>
    <t>813</t>
  </si>
  <si>
    <t>1024</t>
  </si>
  <si>
    <t>911</t>
  </si>
  <si>
    <t>1085</t>
  </si>
  <si>
    <t>3323</t>
  </si>
  <si>
    <t>893</t>
  </si>
  <si>
    <t>1588</t>
  </si>
  <si>
    <t>1068</t>
  </si>
  <si>
    <t>816</t>
  </si>
  <si>
    <t>16575</t>
  </si>
  <si>
    <t>3502</t>
  </si>
  <si>
    <t>845</t>
  </si>
  <si>
    <t>853</t>
  </si>
  <si>
    <t>5166</t>
  </si>
  <si>
    <t>9005</t>
  </si>
  <si>
    <t>2487</t>
  </si>
  <si>
    <t>2398</t>
  </si>
  <si>
    <t>1239</t>
  </si>
  <si>
    <t>777</t>
  </si>
  <si>
    <t>2633</t>
  </si>
  <si>
    <t>3154</t>
  </si>
  <si>
    <t>1338</t>
  </si>
  <si>
    <t>1870</t>
  </si>
  <si>
    <t>7884</t>
  </si>
  <si>
    <t>1698</t>
  </si>
  <si>
    <t>2659</t>
  </si>
  <si>
    <t>7681</t>
  </si>
  <si>
    <t>908</t>
  </si>
  <si>
    <t>2682</t>
  </si>
  <si>
    <t>2207</t>
  </si>
  <si>
    <t>4747</t>
  </si>
  <si>
    <t>1399</t>
  </si>
  <si>
    <t>926</t>
  </si>
  <si>
    <t>1019</t>
  </si>
  <si>
    <t>1261</t>
  </si>
  <si>
    <t>1016</t>
  </si>
  <si>
    <t>2142</t>
  </si>
  <si>
    <t>1289</t>
  </si>
  <si>
    <t>1080</t>
  </si>
  <si>
    <t>1526</t>
  </si>
  <si>
    <t>959</t>
  </si>
  <si>
    <t>779</t>
  </si>
  <si>
    <t>848</t>
  </si>
  <si>
    <t>820</t>
  </si>
  <si>
    <t>1096</t>
  </si>
  <si>
    <t>1175</t>
  </si>
  <si>
    <t>1043</t>
  </si>
  <si>
    <t>996</t>
  </si>
  <si>
    <t>2966</t>
  </si>
  <si>
    <t>1007</t>
  </si>
  <si>
    <t>2211</t>
  </si>
  <si>
    <t>1252</t>
  </si>
  <si>
    <t>1025</t>
  </si>
  <si>
    <t>2456</t>
  </si>
  <si>
    <t>918</t>
  </si>
  <si>
    <t>843</t>
  </si>
  <si>
    <t>7069</t>
  </si>
  <si>
    <t>1867</t>
  </si>
  <si>
    <t>8500</t>
  </si>
  <si>
    <t>1092</t>
  </si>
  <si>
    <t>2401</t>
  </si>
  <si>
    <t>774</t>
  </si>
  <si>
    <t>3594</t>
  </si>
  <si>
    <t>838</t>
  </si>
  <si>
    <t>1033</t>
  </si>
  <si>
    <t>1468</t>
  </si>
  <si>
    <t>1469</t>
  </si>
  <si>
    <t>977</t>
  </si>
  <si>
    <t>10485</t>
  </si>
  <si>
    <t>912</t>
  </si>
  <si>
    <t>3450</t>
  </si>
  <si>
    <t>1786</t>
  </si>
  <si>
    <t>1001</t>
  </si>
  <si>
    <t>1349</t>
  </si>
  <si>
    <t>5800</t>
  </si>
  <si>
    <t>1703</t>
  </si>
  <si>
    <t>5717</t>
  </si>
  <si>
    <t>863</t>
  </si>
  <si>
    <t>1277</t>
  </si>
  <si>
    <t>1297</t>
  </si>
  <si>
    <t>1198</t>
  </si>
  <si>
    <t>7218</t>
  </si>
  <si>
    <t>868</t>
  </si>
  <si>
    <t>859</t>
  </si>
  <si>
    <t>1843</t>
  </si>
  <si>
    <t>7547</t>
  </si>
  <si>
    <t>1807</t>
  </si>
  <si>
    <t>22157</t>
  </si>
  <si>
    <t>1328</t>
  </si>
  <si>
    <t>1172</t>
  </si>
  <si>
    <t>1053</t>
  </si>
  <si>
    <t>946</t>
  </si>
  <si>
    <t>6751</t>
  </si>
  <si>
    <t>2173</t>
  </si>
  <si>
    <t>1367</t>
  </si>
  <si>
    <t>3131</t>
  </si>
  <si>
    <t>1387</t>
  </si>
  <si>
    <t>1061</t>
  </si>
  <si>
    <t>3364</t>
  </si>
  <si>
    <t>1610</t>
  </si>
  <si>
    <t>15552</t>
  </si>
  <si>
    <t>884</t>
  </si>
  <si>
    <t>2873</t>
  </si>
  <si>
    <t>1760</t>
  </si>
  <si>
    <t>1365</t>
  </si>
  <si>
    <t>1494</t>
  </si>
  <si>
    <t>20041</t>
  </si>
  <si>
    <t>942</t>
  </si>
  <si>
    <t>2607</t>
  </si>
  <si>
    <t>2321</t>
  </si>
  <si>
    <t>5002</t>
  </si>
  <si>
    <t>943</t>
  </si>
  <si>
    <t>1357</t>
  </si>
  <si>
    <t>1119</t>
  </si>
  <si>
    <t>932</t>
  </si>
  <si>
    <t>1133</t>
  </si>
  <si>
    <t>1216</t>
  </si>
  <si>
    <t>4168</t>
  </si>
  <si>
    <t>1010</t>
  </si>
  <si>
    <t>1872</t>
  </si>
  <si>
    <t>1432</t>
  </si>
  <si>
    <t>1207</t>
  </si>
  <si>
    <t>1625</t>
  </si>
  <si>
    <t>799</t>
  </si>
  <si>
    <t>2412</t>
  </si>
  <si>
    <t>1044</t>
  </si>
  <si>
    <t>9210</t>
  </si>
  <si>
    <t>786</t>
  </si>
  <si>
    <t>2131</t>
  </si>
  <si>
    <t>1244</t>
  </si>
  <si>
    <t>769</t>
  </si>
  <si>
    <t>1296</t>
  </si>
  <si>
    <t>2509</t>
  </si>
  <si>
    <t>1294</t>
  </si>
  <si>
    <t>1060</t>
  </si>
  <si>
    <t>1742</t>
  </si>
  <si>
    <t>1584</t>
  </si>
  <si>
    <t>837</t>
  </si>
  <si>
    <t>2652</t>
  </si>
  <si>
    <t>1299</t>
  </si>
  <si>
    <t>1483</t>
  </si>
  <si>
    <t>7241</t>
  </si>
  <si>
    <t>2816</t>
  </si>
  <si>
    <t>2081</t>
  </si>
  <si>
    <t>1804</t>
  </si>
  <si>
    <t>3267</t>
  </si>
  <si>
    <t>11337</t>
  </si>
  <si>
    <t>2687</t>
  </si>
  <si>
    <t>2376</t>
  </si>
  <si>
    <t>36669</t>
  </si>
  <si>
    <t>840</t>
  </si>
  <si>
    <t>19460</t>
  </si>
  <si>
    <t>1394</t>
  </si>
  <si>
    <t>836</t>
  </si>
  <si>
    <t>4402</t>
  </si>
  <si>
    <t>1571</t>
  </si>
  <si>
    <t>934</t>
  </si>
  <si>
    <t>3896</t>
  </si>
  <si>
    <t>2315</t>
  </si>
  <si>
    <t>1031</t>
  </si>
  <si>
    <t>801</t>
  </si>
  <si>
    <t>761</t>
  </si>
  <si>
    <t>1664</t>
  </si>
  <si>
    <t>1582</t>
  </si>
  <si>
    <t>1199</t>
  </si>
  <si>
    <t>785</t>
  </si>
  <si>
    <t>1995</t>
  </si>
  <si>
    <t>1302</t>
  </si>
  <si>
    <t>2837</t>
  </si>
  <si>
    <t>835</t>
  </si>
  <si>
    <t>802</t>
  </si>
  <si>
    <t>1561</t>
  </si>
  <si>
    <t>3395</t>
  </si>
  <si>
    <t>10578</t>
  </si>
  <si>
    <t>970</t>
  </si>
  <si>
    <t>1032</t>
  </si>
  <si>
    <t>1104</t>
  </si>
  <si>
    <t>963</t>
  </si>
  <si>
    <t>2849</t>
  </si>
  <si>
    <t>1652</t>
  </si>
  <si>
    <t>1590</t>
  </si>
  <si>
    <t>856</t>
  </si>
  <si>
    <t>13125</t>
  </si>
  <si>
    <t>7132</t>
  </si>
  <si>
    <t>1659</t>
  </si>
  <si>
    <t>1422</t>
  </si>
  <si>
    <t>841</t>
  </si>
  <si>
    <t>2026</t>
  </si>
  <si>
    <t>860</t>
  </si>
  <si>
    <t>1519</t>
  </si>
  <si>
    <t>11628</t>
  </si>
  <si>
    <t>854</t>
  </si>
  <si>
    <t>1094</t>
  </si>
  <si>
    <t>1140</t>
  </si>
  <si>
    <t>961</t>
  </si>
  <si>
    <t>10550</t>
  </si>
  <si>
    <t>1267</t>
  </si>
  <si>
    <t>1397</t>
  </si>
  <si>
    <t>1124</t>
  </si>
  <si>
    <t>982</t>
  </si>
  <si>
    <t>1046</t>
  </si>
  <si>
    <t>1131</t>
  </si>
  <si>
    <t>4575</t>
  </si>
  <si>
    <t>822</t>
  </si>
  <si>
    <t>1023</t>
  </si>
  <si>
    <t>1344</t>
  </si>
  <si>
    <t>902</t>
  </si>
  <si>
    <t>4848</t>
  </si>
  <si>
    <t>3234</t>
  </si>
  <si>
    <t>1484</t>
  </si>
  <si>
    <t>3405</t>
  </si>
  <si>
    <t>2879</t>
  </si>
  <si>
    <t>3202</t>
  </si>
  <si>
    <t>3670</t>
  </si>
  <si>
    <t>1429</t>
  </si>
  <si>
    <t>1143</t>
  </si>
  <si>
    <t>909</t>
  </si>
  <si>
    <t>3425</t>
  </si>
  <si>
    <t>2458</t>
  </si>
  <si>
    <t>1509</t>
  </si>
  <si>
    <t>1476</t>
  </si>
  <si>
    <t>2583</t>
  </si>
  <si>
    <t>955</t>
  </si>
  <si>
    <t>9773</t>
  </si>
  <si>
    <t>1132</t>
  </si>
  <si>
    <t>1081</t>
  </si>
  <si>
    <t>1567</t>
  </si>
  <si>
    <t>809</t>
  </si>
  <si>
    <t>2302</t>
  </si>
  <si>
    <t>1170</t>
  </si>
  <si>
    <t>819</t>
  </si>
  <si>
    <t>8631</t>
  </si>
  <si>
    <t>2253</t>
  </si>
  <si>
    <t>891</t>
  </si>
  <si>
    <t>1547</t>
  </si>
  <si>
    <t>4691</t>
  </si>
  <si>
    <t>1215</t>
  </si>
  <si>
    <t>2320</t>
  </si>
  <si>
    <t>4593</t>
  </si>
  <si>
    <t>1055</t>
  </si>
  <si>
    <t>1045</t>
  </si>
  <si>
    <t>9204</t>
  </si>
  <si>
    <t>1686</t>
  </si>
  <si>
    <t>1942</t>
  </si>
  <si>
    <t>1313</t>
  </si>
  <si>
    <t>4951</t>
  </si>
  <si>
    <t>800</t>
  </si>
  <si>
    <t>2394</t>
  </si>
  <si>
    <t>4200</t>
  </si>
  <si>
    <t>812</t>
  </si>
  <si>
    <t>4605</t>
  </si>
  <si>
    <t>1490</t>
  </si>
  <si>
    <t>1022</t>
  </si>
  <si>
    <t>1513</t>
  </si>
  <si>
    <t>1916</t>
  </si>
  <si>
    <t>12762</t>
  </si>
  <si>
    <t>979</t>
  </si>
  <si>
    <t>789</t>
  </si>
  <si>
    <t>1117</t>
  </si>
  <si>
    <t>5750</t>
  </si>
  <si>
    <t>1428</t>
  </si>
  <si>
    <t>2693</t>
  </si>
  <si>
    <t>19425</t>
  </si>
  <si>
    <t>1400</t>
  </si>
  <si>
    <t>5626</t>
  </si>
  <si>
    <t>3684</t>
  </si>
  <si>
    <t>1887</t>
  </si>
  <si>
    <t>1944</t>
  </si>
  <si>
    <t>1317</t>
  </si>
  <si>
    <t>944</t>
  </si>
  <si>
    <t>780</t>
  </si>
  <si>
    <t>1660</t>
  </si>
  <si>
    <t>997</t>
  </si>
  <si>
    <t>1521</t>
  </si>
  <si>
    <t>2999</t>
  </si>
  <si>
    <t>3541</t>
  </si>
  <si>
    <t>1718</t>
  </si>
  <si>
    <t>3171</t>
  </si>
  <si>
    <t>2259</t>
  </si>
  <si>
    <t>2387</t>
  </si>
  <si>
    <t>1534</t>
  </si>
  <si>
    <t>4460</t>
  </si>
  <si>
    <t>6976</t>
  </si>
  <si>
    <t>1361</t>
  </si>
  <si>
    <t>3906</t>
  </si>
  <si>
    <t>1109</t>
  </si>
  <si>
    <t>10525</t>
  </si>
  <si>
    <t>2723</t>
  </si>
  <si>
    <t>Row</t>
  </si>
  <si>
    <t>Carrier</t>
  </si>
  <si>
    <t>Britannia Airways Ltd.</t>
  </si>
  <si>
    <t>Transportes Aeros Meridiona</t>
  </si>
  <si>
    <t>British West Indian Airways</t>
  </si>
  <si>
    <t>Cathay Pacific Airways Ltd</t>
  </si>
  <si>
    <t>Allegiant Air</t>
  </si>
  <si>
    <t>Air China</t>
  </si>
  <si>
    <t>Swiss International Airlines</t>
  </si>
  <si>
    <t>Klm Royal Dutch Airlines</t>
  </si>
  <si>
    <t>Eva Airways Corporation</t>
  </si>
  <si>
    <t>Philippine Airlines Inc.</t>
  </si>
  <si>
    <t>Westjet</t>
  </si>
  <si>
    <t>Aeroflot Russian Airlines</t>
  </si>
  <si>
    <t>Finnair Oy</t>
  </si>
  <si>
    <t>Tap-Portuguese Airlines</t>
  </si>
  <si>
    <t>Iberia Air Lines Of Spain</t>
  </si>
  <si>
    <t>Virgin Atlantic Airways</t>
  </si>
  <si>
    <t>Air Transat</t>
  </si>
  <si>
    <t>Air Tahiti Nui</t>
  </si>
  <si>
    <t>Compagnie Nat'l Air France</t>
  </si>
  <si>
    <t>Polskie Linie Lotnicze</t>
  </si>
  <si>
    <t>Spirit Air Lines</t>
  </si>
  <si>
    <t>Frontier Airlines Inc.</t>
  </si>
  <si>
    <t>El Al Israel Airlines Ltd.</t>
  </si>
  <si>
    <t>Air New Zealand</t>
  </si>
  <si>
    <t>British Airways Plc</t>
  </si>
  <si>
    <t>Icelandair</t>
  </si>
  <si>
    <t>United Air Lines Inc.</t>
  </si>
  <si>
    <t>Lacsa</t>
  </si>
  <si>
    <t>Scandinavian Airlines Sys.</t>
  </si>
  <si>
    <t>Lan Peru Airlines</t>
  </si>
  <si>
    <t>China Eastern Airlines</t>
  </si>
  <si>
    <t>Lufthansa German Airlines</t>
  </si>
  <si>
    <t>Thomas Cook Airlines Uk Ltd.</t>
  </si>
  <si>
    <t>Delta Air Lines Inc.</t>
  </si>
  <si>
    <t>Qantas Airways Ltd</t>
  </si>
  <si>
    <t>China Southern Airlines</t>
  </si>
  <si>
    <t>Austrian Airlines</t>
  </si>
  <si>
    <t>US Airways Inc.</t>
  </si>
  <si>
    <t>American Airlines Inc.</t>
  </si>
  <si>
    <t>Alaska Airlines Inc.</t>
  </si>
  <si>
    <t>Atlantic Southeast Airlines</t>
  </si>
  <si>
    <t>Continental Air Lines Inc.</t>
  </si>
  <si>
    <t>China Airlines Ltd</t>
  </si>
  <si>
    <t>Air Canada</t>
  </si>
  <si>
    <t>Aerolineas Argentinas</t>
  </si>
  <si>
    <t>AirTran Airways Corporation</t>
  </si>
  <si>
    <t>North American Airlines</t>
  </si>
  <si>
    <t>Bahamasair Holding Limited</t>
  </si>
  <si>
    <t>Hawaiian Airlines Inc.</t>
  </si>
  <si>
    <t>JetBlue Airways</t>
  </si>
  <si>
    <t>Scenic Airlines Inc. d/b/a Scenic Airlines</t>
  </si>
  <si>
    <t>South African Airways</t>
  </si>
  <si>
    <t>Air Jamaica Limited</t>
  </si>
  <si>
    <t>Trans States Airlines</t>
  </si>
  <si>
    <t>Mesa Airlines Inc.</t>
  </si>
  <si>
    <t>Kuwait Airways Corp.</t>
  </si>
  <si>
    <t>Expressjet Airlines Inc.</t>
  </si>
  <si>
    <t>Korean Air Lines Co. Ltd.</t>
  </si>
  <si>
    <t>Southwest Airlines Co.</t>
  </si>
  <si>
    <t>Pinnacle Airlines Inc.</t>
  </si>
  <si>
    <t>PSA Airlines Inc.</t>
  </si>
  <si>
    <t>Skywest Airlines Inc.</t>
  </si>
  <si>
    <t>Taca Int'l Airlines</t>
  </si>
  <si>
    <t>Unknown</t>
  </si>
  <si>
    <t>Republic Airlines</t>
  </si>
  <si>
    <t>USA 3000 Airlines</t>
  </si>
  <si>
    <t>Asiana Airlines Inc.</t>
  </si>
  <si>
    <t>Aerovias Nac'l De Colombia</t>
  </si>
  <si>
    <t>Comair Inc.</t>
  </si>
  <si>
    <t>Aerolitoral</t>
  </si>
  <si>
    <t>Canjet Airlines</t>
  </si>
  <si>
    <t>Aeromexico</t>
  </si>
  <si>
    <t>Alitalia-Linee Aeree Italia</t>
  </si>
  <si>
    <t>Lan Ecuador</t>
  </si>
  <si>
    <t>Chautauqua Airlines Inc.</t>
  </si>
  <si>
    <t>Horizon Air</t>
  </si>
  <si>
    <t>American Eagle Airlines Inc</t>
  </si>
  <si>
    <t>Compania Panamena (Copa)</t>
  </si>
  <si>
    <t>Air Wisconsin Airlines Corp</t>
  </si>
  <si>
    <t>Singapore Airlines Ltd.</t>
  </si>
  <si>
    <t>Mesaba Airlines</t>
  </si>
  <si>
    <t>Aer Lingus Plc</t>
  </si>
  <si>
    <t>Turk Hava Yollari A.O.</t>
  </si>
  <si>
    <t>Seaborne Aviation</t>
  </si>
  <si>
    <t>Sun Country Airlines d/b/a Mn Airlines</t>
  </si>
  <si>
    <t>Ethiopian Airlines</t>
  </si>
  <si>
    <t>Casino Express</t>
  </si>
  <si>
    <t>Emirates</t>
  </si>
  <si>
    <t>Sky King Inc.</t>
  </si>
  <si>
    <t>Shuttle America Corp.</t>
  </si>
  <si>
    <t>Piedmont Airlines</t>
  </si>
  <si>
    <t>Air-India</t>
  </si>
  <si>
    <t>Cayman Airways Limited</t>
  </si>
  <si>
    <t>Air Canada Regional</t>
  </si>
  <si>
    <t>Commutair Aka Champlain Enterprises, Inc.</t>
  </si>
  <si>
    <t>Alia-(The) Royal Jordanian</t>
  </si>
  <si>
    <t>Japan Air Lines Co. Ltd.</t>
  </si>
  <si>
    <t>Air Pacific Ltd.</t>
  </si>
  <si>
    <t>Aloha Island Air</t>
  </si>
  <si>
    <t>Colgan Air</t>
  </si>
  <si>
    <t>Mean</t>
  </si>
  <si>
    <t>Standard Deviation</t>
  </si>
  <si>
    <t>http://www.aviationdb.com/Aviation/SeatUtilizationByCarrier.shtm</t>
  </si>
  <si>
    <t>Mexico City, Mexico</t>
  </si>
  <si>
    <t>D</t>
  </si>
  <si>
    <t>B</t>
  </si>
  <si>
    <t>A</t>
  </si>
  <si>
    <t>E</t>
  </si>
  <si>
    <t>C</t>
  </si>
  <si>
    <t>G</t>
  </si>
  <si>
    <t>F</t>
  </si>
  <si>
    <t>From</t>
  </si>
  <si>
    <t>Daily</t>
  </si>
  <si>
    <t>To</t>
  </si>
  <si>
    <t>Weekly</t>
  </si>
  <si>
    <t>(how much weights are growing or shrinking projected passenger numbers)</t>
  </si>
  <si>
    <t>South Asia</t>
  </si>
  <si>
    <t>East Asia</t>
  </si>
  <si>
    <t>Middle East</t>
  </si>
  <si>
    <t>Latin America</t>
  </si>
  <si>
    <t>North America</t>
  </si>
  <si>
    <t>Europe</t>
  </si>
  <si>
    <t>S. Asia</t>
  </si>
  <si>
    <t>Regional Weights</t>
  </si>
  <si>
    <t>Annual</t>
  </si>
  <si>
    <t>&lt;----share of global airport passengers</t>
  </si>
  <si>
    <t>cents/km</t>
  </si>
  <si>
    <t>mile/km</t>
  </si>
  <si>
    <t>$/mile</t>
  </si>
  <si>
    <t>Range</t>
  </si>
  <si>
    <t>Daily Profit</t>
  </si>
  <si>
    <t>Revenue Yield</t>
  </si>
  <si>
    <t>Cost Yield</t>
  </si>
  <si>
    <t>Long Range</t>
  </si>
  <si>
    <t>Medium Range</t>
  </si>
  <si>
    <t>Short Range</t>
  </si>
  <si>
    <t>Demand Check</t>
  </si>
  <si>
    <t>Distances Check</t>
  </si>
  <si>
    <t>long haul</t>
  </si>
  <si>
    <t>medium haul</t>
  </si>
  <si>
    <t>short haul</t>
  </si>
  <si>
    <t>Cost ASK</t>
  </si>
  <si>
    <t>mean</t>
  </si>
  <si>
    <t>std</t>
  </si>
  <si>
    <t>Total Investment</t>
  </si>
  <si>
    <t>Model</t>
  </si>
  <si>
    <t>Sources</t>
  </si>
  <si>
    <t>Information</t>
  </si>
  <si>
    <t>Demand</t>
  </si>
  <si>
    <t>Population Data</t>
  </si>
  <si>
    <t>Income Growth</t>
  </si>
  <si>
    <t>http://www.icao.int/icao/en/ro/allpirg/allpirg4/wp28app.pdf</t>
  </si>
  <si>
    <t>International Civil Aviation Authority</t>
  </si>
  <si>
    <t>Aircraft Technical Data</t>
  </si>
  <si>
    <t>http://www.airliners.net/aircraft-data/</t>
  </si>
  <si>
    <t>Aircraft Seat Utilization</t>
  </si>
  <si>
    <t>Wikipedia</t>
  </si>
  <si>
    <t>http://en.wikipedia.org/wiki/Wide-body_aircraft</t>
  </si>
  <si>
    <t>http://files.aea.be/RIG/Economics/DL/SumRep04.pdf</t>
  </si>
  <si>
    <t>Operating Economy of AEA Airlines</t>
  </si>
  <si>
    <t>Boeing</t>
  </si>
  <si>
    <t>World's Busiest Airport Systems by Passengers</t>
  </si>
  <si>
    <t>UN</t>
  </si>
  <si>
    <t>% Change</t>
  </si>
  <si>
    <t>assuming 5 billion annual passengers per Wikipedia &amp; IATA</t>
  </si>
  <si>
    <t>Goldman Sachs</t>
  </si>
  <si>
    <t>Goldman Sachs study of BRIC and N11 nations, November 23, 2007.</t>
  </si>
  <si>
    <t>Website/Publication</t>
  </si>
  <si>
    <t>IMF</t>
  </si>
  <si>
    <t>Bangladesh Growth Rate</t>
  </si>
  <si>
    <t>US Growth Rate</t>
  </si>
  <si>
    <t>Boeing Current Market Outlook 2011</t>
  </si>
  <si>
    <t>Traffic Weights</t>
  </si>
  <si>
    <t>IMPOSSIBLE ROUTE</t>
  </si>
  <si>
    <r>
      <t>Gross Domestic Product per capita</t>
    </r>
    <r>
      <rPr>
        <b/>
        <sz val="11"/>
        <color theme="1"/>
        <rFont val="Calibri"/>
        <family val="2"/>
        <scheme val="minor"/>
      </rPr>
      <t> </t>
    </r>
    <r>
      <rPr>
        <sz val="11"/>
        <color theme="1"/>
        <rFont val="Calibri"/>
        <family val="2"/>
        <scheme val="minor"/>
      </rPr>
      <t>(nominal)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</si>
</sst>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0.0000"/>
    <numFmt numFmtId="167" formatCode="0.0000%"/>
    <numFmt numFmtId="168" formatCode="0.000"/>
    <numFmt numFmtId="169" formatCode="_(&quot;$&quot;* #,##0_);_(&quot;$&quot;* \(#,##0\);_(&quot;$&quot;* &quot;-&quot;??_);_(@_)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name val="Arial"/>
      <family val="2"/>
    </font>
    <font>
      <b/>
      <i/>
      <sz val="10"/>
      <name val="Arial"/>
      <family val="2"/>
    </font>
    <font>
      <u/>
      <sz val="11"/>
      <color theme="10"/>
      <name val="Calibri"/>
      <family val="2"/>
      <scheme val="minor"/>
    </font>
    <font>
      <b/>
      <sz val="7.5"/>
      <color rgb="FF000000"/>
      <name val="Verdana"/>
      <family val="2"/>
    </font>
    <font>
      <sz val="7.5"/>
      <color rgb="FF000000"/>
      <name val="Verdana"/>
      <family val="2"/>
    </font>
    <font>
      <sz val="9"/>
      <color rgb="FF000000"/>
      <name val="Arial"/>
      <family val="2"/>
    </font>
    <font>
      <b/>
      <sz val="11"/>
      <color rgb="FF0645AD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50505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rgb="FF333399"/>
      <name val="Arial"/>
      <family val="2"/>
    </font>
    <font>
      <sz val="8"/>
      <color rgb="FF333399"/>
      <name val="Arial"/>
      <family val="2"/>
    </font>
    <font>
      <sz val="10"/>
      <color rgb="FF0645AD"/>
      <name val="Arial"/>
      <family val="2"/>
    </font>
    <font>
      <vertAlign val="superscript"/>
      <sz val="10"/>
      <color rgb="FF0645AD"/>
      <name val="Arial"/>
      <family val="2"/>
    </font>
    <font>
      <b/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9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u/>
      <sz val="1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9DF9F"/>
        <bgColor indexed="64"/>
      </patternFill>
    </fill>
    <fill>
      <patternFill patternType="solid">
        <fgColor rgb="FFDEDED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CDDDD"/>
        <bgColor indexed="64"/>
      </patternFill>
    </fill>
    <fill>
      <patternFill patternType="solid">
        <fgColor rgb="FFDDE7D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AAAAAA"/>
      </left>
      <right style="medium">
        <color rgb="FFAAAAAA"/>
      </right>
      <top style="medium">
        <color rgb="FFAAAAAA"/>
      </top>
      <bottom style="medium">
        <color rgb="FFAAAAAA"/>
      </bottom>
      <diagonal/>
    </border>
    <border>
      <left/>
      <right/>
      <top/>
      <bottom style="medium">
        <color rgb="FFAAAAAA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DDDDDD"/>
      </bottom>
      <diagonal/>
    </border>
    <border>
      <left/>
      <right/>
      <top style="medium">
        <color rgb="FF000000"/>
      </top>
      <bottom style="medium">
        <color rgb="FFDDDDDD"/>
      </bottom>
      <diagonal/>
    </border>
    <border>
      <left/>
      <right style="medium">
        <color rgb="FF000000"/>
      </right>
      <top style="medium">
        <color rgb="FF000000"/>
      </top>
      <bottom style="medium">
        <color rgb="FFDDDDDD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ck">
        <color rgb="FF003366"/>
      </top>
      <bottom/>
      <diagonal/>
    </border>
    <border>
      <left/>
      <right/>
      <top/>
      <bottom style="thick">
        <color rgb="FF003366"/>
      </bottom>
      <diagonal/>
    </border>
    <border>
      <left style="medium">
        <color rgb="FFAAAAAA"/>
      </left>
      <right style="medium">
        <color rgb="FFAAAAAA"/>
      </right>
      <top style="medium">
        <color rgb="FFAAAAAA"/>
      </top>
      <bottom/>
      <diagonal/>
    </border>
    <border>
      <left style="medium">
        <color rgb="FFAAAAAA"/>
      </left>
      <right style="medium">
        <color rgb="FFAAAAAA"/>
      </right>
      <top/>
      <bottom style="medium">
        <color rgb="FFAAAAAA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221">
    <xf numFmtId="0" fontId="0" fillId="0" borderId="0" xfId="0"/>
    <xf numFmtId="0" fontId="2" fillId="0" borderId="0" xfId="0" applyFont="1"/>
    <xf numFmtId="0" fontId="0" fillId="0" borderId="0" xfId="0" applyBorder="1"/>
    <xf numFmtId="0" fontId="3" fillId="0" borderId="0" xfId="0" applyFont="1"/>
    <xf numFmtId="0" fontId="3" fillId="0" borderId="5" xfId="0" applyFont="1" applyBorder="1"/>
    <xf numFmtId="0" fontId="3" fillId="0" borderId="0" xfId="0" applyFont="1" applyBorder="1"/>
    <xf numFmtId="0" fontId="3" fillId="0" borderId="0" xfId="0" applyFont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/>
    <xf numFmtId="0" fontId="4" fillId="0" borderId="0" xfId="0" applyFont="1" applyAlignment="1">
      <alignment horizontal="center"/>
    </xf>
    <xf numFmtId="10" fontId="3" fillId="0" borderId="0" xfId="2" applyNumberFormat="1" applyFont="1"/>
    <xf numFmtId="10" fontId="3" fillId="0" borderId="0" xfId="0" applyNumberFormat="1" applyFont="1"/>
    <xf numFmtId="165" fontId="3" fillId="0" borderId="0" xfId="2" applyNumberFormat="1" applyFont="1"/>
    <xf numFmtId="1" fontId="5" fillId="0" borderId="1" xfId="1" applyNumberFormat="1" applyFont="1" applyBorder="1" applyAlignment="1">
      <alignment horizontal="left" indent="2"/>
    </xf>
    <xf numFmtId="1" fontId="4" fillId="0" borderId="2" xfId="1" applyNumberFormat="1" applyFont="1" applyBorder="1" applyAlignment="1">
      <alignment horizontal="left" indent="2"/>
    </xf>
    <xf numFmtId="1" fontId="4" fillId="0" borderId="3" xfId="1" applyNumberFormat="1" applyFont="1" applyBorder="1" applyAlignment="1">
      <alignment horizontal="left" indent="2"/>
    </xf>
    <xf numFmtId="1" fontId="4" fillId="0" borderId="5" xfId="1" applyNumberFormat="1" applyFont="1" applyBorder="1" applyAlignment="1">
      <alignment horizontal="left" indent="2"/>
    </xf>
    <xf numFmtId="1" fontId="5" fillId="0" borderId="8" xfId="1" applyNumberFormat="1" applyFont="1" applyBorder="1" applyAlignment="1">
      <alignment horizontal="left" indent="2"/>
    </xf>
    <xf numFmtId="1" fontId="4" fillId="0" borderId="0" xfId="1" applyNumberFormat="1" applyFont="1" applyFill="1" applyBorder="1" applyAlignment="1">
      <alignment horizontal="left" indent="2"/>
    </xf>
    <xf numFmtId="1" fontId="4" fillId="2" borderId="4" xfId="1" applyNumberFormat="1" applyFont="1" applyFill="1" applyBorder="1" applyAlignment="1">
      <alignment horizontal="left" indent="2"/>
    </xf>
    <xf numFmtId="1" fontId="4" fillId="2" borderId="6" xfId="1" applyNumberFormat="1" applyFont="1" applyFill="1" applyBorder="1" applyAlignment="1">
      <alignment horizontal="left" indent="2"/>
    </xf>
    <xf numFmtId="1" fontId="4" fillId="2" borderId="7" xfId="1" applyNumberFormat="1" applyFont="1" applyFill="1" applyBorder="1" applyAlignment="1">
      <alignment horizontal="left" indent="2"/>
    </xf>
    <xf numFmtId="3" fontId="0" fillId="0" borderId="0" xfId="0" applyNumberFormat="1"/>
    <xf numFmtId="0" fontId="3" fillId="0" borderId="4" xfId="0" applyFont="1" applyFill="1" applyBorder="1" applyAlignment="1"/>
    <xf numFmtId="164" fontId="3" fillId="0" borderId="0" xfId="1" applyNumberFormat="1" applyFont="1" applyBorder="1"/>
    <xf numFmtId="0" fontId="4" fillId="0" borderId="0" xfId="0" applyFont="1" applyBorder="1" applyAlignment="1">
      <alignment horizontal="center"/>
    </xf>
    <xf numFmtId="6" fontId="3" fillId="0" borderId="0" xfId="0" applyNumberFormat="1" applyFont="1"/>
    <xf numFmtId="8" fontId="3" fillId="0" borderId="0" xfId="0" applyNumberFormat="1" applyFont="1"/>
    <xf numFmtId="44" fontId="3" fillId="0" borderId="0" xfId="3" applyFont="1"/>
    <xf numFmtId="0" fontId="6" fillId="3" borderId="0" xfId="0" applyFont="1" applyFill="1" applyAlignment="1">
      <alignment horizontal="center"/>
    </xf>
    <xf numFmtId="1" fontId="0" fillId="3" borderId="0" xfId="0" applyNumberFormat="1" applyFill="1" applyAlignment="1">
      <alignment horizontal="center"/>
    </xf>
    <xf numFmtId="3" fontId="7" fillId="3" borderId="0" xfId="0" applyNumberFormat="1" applyFont="1" applyFill="1" applyAlignment="1">
      <alignment horizontal="center"/>
    </xf>
    <xf numFmtId="0" fontId="7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0" borderId="9" xfId="0" applyFont="1" applyBorder="1"/>
    <xf numFmtId="0" fontId="0" fillId="0" borderId="10" xfId="0" applyFont="1" applyBorder="1"/>
    <xf numFmtId="10" fontId="1" fillId="0" borderId="11" xfId="2" applyNumberFormat="1" applyFont="1" applyBorder="1"/>
    <xf numFmtId="0" fontId="0" fillId="0" borderId="12" xfId="0" applyFont="1" applyBorder="1"/>
    <xf numFmtId="0" fontId="0" fillId="0" borderId="0" xfId="0" applyFont="1" applyBorder="1"/>
    <xf numFmtId="10" fontId="0" fillId="0" borderId="13" xfId="0" applyNumberFormat="1" applyFont="1" applyBorder="1"/>
    <xf numFmtId="10" fontId="1" fillId="0" borderId="13" xfId="2" applyNumberFormat="1" applyFont="1" applyBorder="1"/>
    <xf numFmtId="165" fontId="1" fillId="0" borderId="0" xfId="2" applyNumberFormat="1" applyFont="1" applyBorder="1"/>
    <xf numFmtId="0" fontId="0" fillId="0" borderId="14" xfId="0" applyFont="1" applyBorder="1"/>
    <xf numFmtId="165" fontId="1" fillId="0" borderId="15" xfId="2" applyNumberFormat="1" applyFont="1" applyBorder="1"/>
    <xf numFmtId="10" fontId="0" fillId="0" borderId="16" xfId="0" applyNumberFormat="1" applyFont="1" applyBorder="1"/>
    <xf numFmtId="0" fontId="6" fillId="3" borderId="0" xfId="0" applyFont="1" applyFill="1" applyBorder="1"/>
    <xf numFmtId="0" fontId="6" fillId="3" borderId="0" xfId="0" applyFont="1" applyFill="1" applyBorder="1" applyAlignment="1">
      <alignment horizontal="center"/>
    </xf>
    <xf numFmtId="10" fontId="0" fillId="0" borderId="0" xfId="0" applyNumberFormat="1" applyFont="1" applyBorder="1"/>
    <xf numFmtId="0" fontId="2" fillId="0" borderId="0" xfId="2" applyNumberFormat="1" applyFont="1" applyBorder="1"/>
    <xf numFmtId="0" fontId="3" fillId="0" borderId="0" xfId="0" applyFont="1" applyAlignment="1">
      <alignment horizontal="center"/>
    </xf>
    <xf numFmtId="0" fontId="8" fillId="0" borderId="0" xfId="4"/>
    <xf numFmtId="2" fontId="0" fillId="0" borderId="0" xfId="0" applyNumberFormat="1"/>
    <xf numFmtId="0" fontId="11" fillId="0" borderId="0" xfId="0" applyFont="1"/>
    <xf numFmtId="0" fontId="13" fillId="4" borderId="18" xfId="0" applyFont="1" applyFill="1" applyBorder="1" applyAlignment="1">
      <alignment vertical="center" wrapText="1"/>
    </xf>
    <xf numFmtId="3" fontId="13" fillId="4" borderId="18" xfId="0" applyNumberFormat="1" applyFont="1" applyFill="1" applyBorder="1" applyAlignment="1">
      <alignment vertical="center" wrapText="1"/>
    </xf>
    <xf numFmtId="9" fontId="13" fillId="4" borderId="18" xfId="0" applyNumberFormat="1" applyFont="1" applyFill="1" applyBorder="1" applyAlignment="1">
      <alignment vertical="center" wrapText="1"/>
    </xf>
    <xf numFmtId="0" fontId="13" fillId="7" borderId="18" xfId="0" applyFont="1" applyFill="1" applyBorder="1" applyAlignment="1">
      <alignment vertical="center" wrapText="1"/>
    </xf>
    <xf numFmtId="3" fontId="13" fillId="7" borderId="18" xfId="0" applyNumberFormat="1" applyFont="1" applyFill="1" applyBorder="1" applyAlignment="1">
      <alignment vertical="center" wrapText="1"/>
    </xf>
    <xf numFmtId="9" fontId="14" fillId="7" borderId="18" xfId="0" applyNumberFormat="1" applyFont="1" applyFill="1" applyBorder="1" applyAlignment="1">
      <alignment vertical="center" wrapText="1"/>
    </xf>
    <xf numFmtId="0" fontId="14" fillId="7" borderId="18" xfId="0" applyFont="1" applyFill="1" applyBorder="1" applyAlignment="1">
      <alignment vertical="center" wrapText="1"/>
    </xf>
    <xf numFmtId="0" fontId="14" fillId="8" borderId="18" xfId="0" applyFont="1" applyFill="1" applyBorder="1" applyAlignment="1">
      <alignment horizontal="center" vertical="center" wrapText="1"/>
    </xf>
    <xf numFmtId="0" fontId="0" fillId="4" borderId="26" xfId="0" applyFill="1" applyBorder="1"/>
    <xf numFmtId="0" fontId="0" fillId="4" borderId="28" xfId="0" applyFill="1" applyBorder="1"/>
    <xf numFmtId="0" fontId="0" fillId="0" borderId="15" xfId="0" applyFont="1" applyBorder="1"/>
    <xf numFmtId="3" fontId="3" fillId="11" borderId="0" xfId="0" applyNumberFormat="1" applyFont="1" applyFill="1" applyBorder="1"/>
    <xf numFmtId="164" fontId="3" fillId="11" borderId="0" xfId="1" applyNumberFormat="1" applyFont="1" applyFill="1" applyBorder="1"/>
    <xf numFmtId="0" fontId="0" fillId="4" borderId="0" xfId="0" applyFill="1"/>
    <xf numFmtId="0" fontId="18" fillId="4" borderId="0" xfId="0" applyFont="1" applyFill="1" applyAlignment="1">
      <alignment vertical="center" wrapText="1"/>
    </xf>
    <xf numFmtId="0" fontId="18" fillId="4" borderId="30" xfId="0" applyFont="1" applyFill="1" applyBorder="1" applyAlignment="1">
      <alignment vertical="center" wrapText="1"/>
    </xf>
    <xf numFmtId="0" fontId="19" fillId="4" borderId="30" xfId="0" applyFont="1" applyFill="1" applyBorder="1" applyAlignment="1">
      <alignment vertical="center" wrapText="1"/>
    </xf>
    <xf numFmtId="0" fontId="20" fillId="4" borderId="18" xfId="0" applyFont="1" applyFill="1" applyBorder="1" applyAlignment="1">
      <alignment vertical="center" wrapText="1"/>
    </xf>
    <xf numFmtId="0" fontId="8" fillId="4" borderId="18" xfId="4" applyFill="1" applyBorder="1" applyAlignment="1">
      <alignment vertical="center" wrapText="1"/>
    </xf>
    <xf numFmtId="3" fontId="18" fillId="4" borderId="0" xfId="0" applyNumberFormat="1" applyFont="1" applyFill="1" applyAlignment="1">
      <alignment vertical="center" wrapText="1"/>
    </xf>
    <xf numFmtId="3" fontId="18" fillId="4" borderId="30" xfId="0" applyNumberFormat="1" applyFont="1" applyFill="1" applyBorder="1" applyAlignment="1">
      <alignment vertical="center" wrapText="1"/>
    </xf>
    <xf numFmtId="0" fontId="19" fillId="4" borderId="29" xfId="0" applyFont="1" applyFill="1" applyBorder="1" applyAlignment="1">
      <alignment vertical="center" wrapText="1"/>
    </xf>
    <xf numFmtId="3" fontId="19" fillId="4" borderId="29" xfId="0" applyNumberFormat="1" applyFont="1" applyFill="1" applyBorder="1" applyAlignment="1">
      <alignment vertical="center" wrapText="1"/>
    </xf>
    <xf numFmtId="2" fontId="8" fillId="0" borderId="0" xfId="4" applyNumberFormat="1"/>
    <xf numFmtId="2" fontId="9" fillId="5" borderId="17" xfId="0" applyNumberFormat="1" applyFont="1" applyFill="1" applyBorder="1" applyAlignment="1">
      <alignment horizontal="right" vertical="center" wrapText="1"/>
    </xf>
    <xf numFmtId="2" fontId="10" fillId="6" borderId="17" xfId="0" applyNumberFormat="1" applyFont="1" applyFill="1" applyBorder="1" applyAlignment="1">
      <alignment vertical="center"/>
    </xf>
    <xf numFmtId="2" fontId="10" fillId="4" borderId="17" xfId="0" applyNumberFormat="1" applyFont="1" applyFill="1" applyBorder="1" applyAlignment="1">
      <alignment horizontal="right" vertical="center"/>
    </xf>
    <xf numFmtId="2" fontId="10" fillId="6" borderId="35" xfId="0" applyNumberFormat="1" applyFont="1" applyFill="1" applyBorder="1" applyAlignment="1">
      <alignment vertical="center"/>
    </xf>
    <xf numFmtId="2" fontId="14" fillId="0" borderId="0" xfId="0" applyNumberFormat="1" applyFont="1"/>
    <xf numFmtId="2" fontId="10" fillId="6" borderId="0" xfId="0" applyNumberFormat="1" applyFont="1" applyFill="1" applyBorder="1" applyAlignment="1">
      <alignment vertical="center"/>
    </xf>
    <xf numFmtId="2" fontId="0" fillId="4" borderId="33" xfId="0" applyNumberFormat="1" applyFill="1" applyBorder="1"/>
    <xf numFmtId="2" fontId="0" fillId="4" borderId="34" xfId="0" applyNumberFormat="1" applyFill="1" applyBorder="1"/>
    <xf numFmtId="1" fontId="2" fillId="0" borderId="2" xfId="1" applyNumberFormat="1" applyFont="1" applyBorder="1" applyAlignment="1">
      <alignment horizontal="left" indent="2"/>
    </xf>
    <xf numFmtId="0" fontId="0" fillId="0" borderId="0" xfId="0" applyFont="1" applyAlignment="1">
      <alignment horizontal="right"/>
    </xf>
    <xf numFmtId="0" fontId="0" fillId="0" borderId="0" xfId="0" applyFont="1" applyAlignment="1">
      <alignment wrapText="1"/>
    </xf>
    <xf numFmtId="1" fontId="22" fillId="0" borderId="1" xfId="1" applyNumberFormat="1" applyFont="1" applyBorder="1" applyAlignment="1">
      <alignment horizontal="left" indent="2"/>
    </xf>
    <xf numFmtId="0" fontId="0" fillId="0" borderId="0" xfId="0" applyFont="1"/>
    <xf numFmtId="0" fontId="0" fillId="0" borderId="0" xfId="0"/>
    <xf numFmtId="0" fontId="3" fillId="0" borderId="0" xfId="0" applyFont="1" applyBorder="1"/>
    <xf numFmtId="1" fontId="5" fillId="0" borderId="0" xfId="1" applyNumberFormat="1" applyFont="1" applyBorder="1" applyAlignment="1">
      <alignment horizontal="left" indent="2"/>
    </xf>
    <xf numFmtId="1" fontId="4" fillId="0" borderId="0" xfId="1" applyNumberFormat="1" applyFont="1" applyBorder="1" applyAlignment="1">
      <alignment horizontal="left" indent="2"/>
    </xf>
    <xf numFmtId="1" fontId="4" fillId="2" borderId="0" xfId="1" applyNumberFormat="1" applyFont="1" applyFill="1" applyBorder="1" applyAlignment="1">
      <alignment horizontal="left" indent="2"/>
    </xf>
    <xf numFmtId="0" fontId="3" fillId="11" borderId="0" xfId="0" applyFont="1" applyFill="1" applyBorder="1"/>
    <xf numFmtId="1" fontId="2" fillId="0" borderId="3" xfId="1" applyNumberFormat="1" applyFont="1" applyBorder="1" applyAlignment="1">
      <alignment horizontal="left" indent="2"/>
    </xf>
    <xf numFmtId="1" fontId="2" fillId="2" borderId="4" xfId="1" applyNumberFormat="1" applyFont="1" applyFill="1" applyBorder="1" applyAlignment="1">
      <alignment horizontal="left" indent="2"/>
    </xf>
    <xf numFmtId="1" fontId="22" fillId="0" borderId="0" xfId="1" applyNumberFormat="1" applyFont="1" applyBorder="1" applyAlignment="1">
      <alignment horizontal="left" indent="2"/>
    </xf>
    <xf numFmtId="1" fontId="2" fillId="0" borderId="0" xfId="1" applyNumberFormat="1" applyFont="1" applyBorder="1" applyAlignment="1">
      <alignment horizontal="left" indent="2"/>
    </xf>
    <xf numFmtId="1" fontId="2" fillId="0" borderId="5" xfId="1" applyNumberFormat="1" applyFont="1" applyBorder="1" applyAlignment="1">
      <alignment horizontal="left" indent="2"/>
    </xf>
    <xf numFmtId="1" fontId="2" fillId="2" borderId="0" xfId="1" applyNumberFormat="1" applyFont="1" applyFill="1" applyBorder="1" applyAlignment="1">
      <alignment horizontal="left" indent="2"/>
    </xf>
    <xf numFmtId="1" fontId="2" fillId="0" borderId="0" xfId="1" applyNumberFormat="1" applyFont="1" applyFill="1" applyBorder="1" applyAlignment="1">
      <alignment horizontal="left" indent="2"/>
    </xf>
    <xf numFmtId="1" fontId="2" fillId="2" borderId="6" xfId="1" applyNumberFormat="1" applyFont="1" applyFill="1" applyBorder="1" applyAlignment="1">
      <alignment horizontal="left" indent="2"/>
    </xf>
    <xf numFmtId="1" fontId="2" fillId="2" borderId="7" xfId="1" applyNumberFormat="1" applyFont="1" applyFill="1" applyBorder="1" applyAlignment="1">
      <alignment horizontal="left" indent="2"/>
    </xf>
    <xf numFmtId="1" fontId="22" fillId="0" borderId="8" xfId="1" applyNumberFormat="1" applyFont="1" applyBorder="1" applyAlignment="1">
      <alignment horizontal="left" indent="2"/>
    </xf>
    <xf numFmtId="0" fontId="3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10" fontId="0" fillId="0" borderId="0" xfId="0" applyNumberFormat="1" applyBorder="1"/>
    <xf numFmtId="0" fontId="19" fillId="4" borderId="0" xfId="0" applyFont="1" applyFill="1" applyAlignment="1">
      <alignment vertical="center" wrapText="1"/>
    </xf>
    <xf numFmtId="0" fontId="14" fillId="8" borderId="31" xfId="0" applyFont="1" applyFill="1" applyBorder="1" applyAlignment="1">
      <alignment horizontal="center" vertical="center" wrapText="1"/>
    </xf>
    <xf numFmtId="0" fontId="14" fillId="8" borderId="32" xfId="0" applyFont="1" applyFill="1" applyBorder="1" applyAlignment="1">
      <alignment horizontal="center" vertical="center" wrapText="1"/>
    </xf>
    <xf numFmtId="164" fontId="0" fillId="0" borderId="0" xfId="0" applyNumberFormat="1"/>
    <xf numFmtId="164" fontId="5" fillId="0" borderId="8" xfId="1" applyNumberFormat="1" applyFont="1" applyBorder="1" applyAlignment="1">
      <alignment horizontal="left" indent="2"/>
    </xf>
    <xf numFmtId="164" fontId="4" fillId="2" borderId="7" xfId="1" applyNumberFormat="1" applyFont="1" applyFill="1" applyBorder="1" applyAlignment="1">
      <alignment horizontal="left" indent="2"/>
    </xf>
    <xf numFmtId="164" fontId="4" fillId="2" borderId="6" xfId="1" applyNumberFormat="1" applyFont="1" applyFill="1" applyBorder="1" applyAlignment="1">
      <alignment horizontal="left" indent="2"/>
    </xf>
    <xf numFmtId="0" fontId="23" fillId="0" borderId="0" xfId="0" applyFont="1" applyAlignment="1">
      <alignment horizontal="right"/>
    </xf>
    <xf numFmtId="164" fontId="4" fillId="0" borderId="5" xfId="1" applyNumberFormat="1" applyFont="1" applyBorder="1" applyAlignment="1">
      <alignment horizontal="left" indent="2"/>
    </xf>
    <xf numFmtId="164" fontId="5" fillId="0" borderId="0" xfId="1" applyNumberFormat="1" applyFont="1" applyBorder="1" applyAlignment="1">
      <alignment horizontal="left" indent="2"/>
    </xf>
    <xf numFmtId="164" fontId="4" fillId="2" borderId="0" xfId="1" applyNumberFormat="1" applyFont="1" applyFill="1" applyBorder="1" applyAlignment="1">
      <alignment horizontal="left" indent="2"/>
    </xf>
    <xf numFmtId="164" fontId="4" fillId="2" borderId="4" xfId="1" applyNumberFormat="1" applyFont="1" applyFill="1" applyBorder="1" applyAlignment="1">
      <alignment horizontal="left" indent="2"/>
    </xf>
    <xf numFmtId="43" fontId="0" fillId="0" borderId="0" xfId="0" applyNumberFormat="1"/>
    <xf numFmtId="164" fontId="4" fillId="0" borderId="0" xfId="1" applyNumberFormat="1" applyFont="1" applyBorder="1" applyAlignment="1">
      <alignment horizontal="left" indent="2"/>
    </xf>
    <xf numFmtId="164" fontId="4" fillId="0" borderId="0" xfId="1" applyNumberFormat="1" applyFont="1" applyFill="1" applyBorder="1" applyAlignment="1">
      <alignment horizontal="left" indent="2"/>
    </xf>
    <xf numFmtId="164" fontId="4" fillId="0" borderId="3" xfId="1" applyNumberFormat="1" applyFont="1" applyBorder="1" applyAlignment="1">
      <alignment horizontal="left" indent="2"/>
    </xf>
    <xf numFmtId="164" fontId="4" fillId="0" borderId="2" xfId="1" applyNumberFormat="1" applyFont="1" applyBorder="1" applyAlignment="1">
      <alignment horizontal="left" indent="2"/>
    </xf>
    <xf numFmtId="164" fontId="5" fillId="0" borderId="1" xfId="1" applyNumberFormat="1" applyFont="1" applyBorder="1" applyAlignment="1">
      <alignment horizontal="left" indent="2"/>
    </xf>
    <xf numFmtId="0" fontId="19" fillId="4" borderId="0" xfId="0" applyFont="1" applyFill="1" applyBorder="1" applyAlignment="1">
      <alignment vertical="center" wrapText="1"/>
    </xf>
    <xf numFmtId="0" fontId="23" fillId="0" borderId="0" xfId="0" applyFont="1" applyAlignment="1">
      <alignment wrapText="1"/>
    </xf>
    <xf numFmtId="0" fontId="24" fillId="0" borderId="0" xfId="0" applyFont="1"/>
    <xf numFmtId="10" fontId="0" fillId="0" borderId="0" xfId="2" applyNumberFormat="1" applyFont="1"/>
    <xf numFmtId="0" fontId="0" fillId="0" borderId="36" xfId="0" applyBorder="1"/>
    <xf numFmtId="0" fontId="0" fillId="0" borderId="36" xfId="0" applyFill="1" applyBorder="1" applyAlignment="1">
      <alignment horizontal="right"/>
    </xf>
    <xf numFmtId="0" fontId="0" fillId="0" borderId="0" xfId="0" applyAlignment="1">
      <alignment horizontal="right"/>
    </xf>
    <xf numFmtId="0" fontId="0" fillId="12" borderId="36" xfId="0" applyFill="1" applyBorder="1"/>
    <xf numFmtId="0" fontId="0" fillId="0" borderId="36" xfId="0" applyBorder="1" applyAlignment="1">
      <alignment horizontal="right"/>
    </xf>
    <xf numFmtId="0" fontId="0" fillId="0" borderId="36" xfId="0" applyFill="1" applyBorder="1"/>
    <xf numFmtId="0" fontId="23" fillId="0" borderId="36" xfId="0" applyFont="1" applyBorder="1" applyAlignment="1">
      <alignment wrapText="1"/>
    </xf>
    <xf numFmtId="1" fontId="3" fillId="0" borderId="0" xfId="0" applyNumberFormat="1" applyFont="1"/>
    <xf numFmtId="0" fontId="3" fillId="0" borderId="4" xfId="0" applyFont="1" applyBorder="1" applyAlignment="1">
      <alignment horizontal="center" wrapText="1"/>
    </xf>
    <xf numFmtId="166" fontId="3" fillId="0" borderId="0" xfId="0" applyNumberFormat="1" applyFont="1" applyBorder="1"/>
    <xf numFmtId="0" fontId="3" fillId="0" borderId="0" xfId="0" applyFont="1" applyBorder="1" applyAlignment="1">
      <alignment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/>
    <xf numFmtId="166" fontId="3" fillId="0" borderId="7" xfId="0" applyNumberFormat="1" applyFont="1" applyBorder="1"/>
    <xf numFmtId="0" fontId="3" fillId="0" borderId="8" xfId="0" applyFont="1" applyBorder="1"/>
    <xf numFmtId="0" fontId="4" fillId="0" borderId="37" xfId="0" applyFont="1" applyBorder="1" applyAlignment="1">
      <alignment horizontal="center"/>
    </xf>
    <xf numFmtId="0" fontId="4" fillId="0" borderId="38" xfId="0" applyFont="1" applyBorder="1"/>
    <xf numFmtId="0" fontId="4" fillId="0" borderId="0" xfId="0" applyFont="1" applyAlignment="1">
      <alignment horizontal="left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right"/>
    </xf>
    <xf numFmtId="0" fontId="5" fillId="0" borderId="0" xfId="0" applyFont="1" applyAlignment="1">
      <alignment horizontal="left"/>
    </xf>
    <xf numFmtId="1" fontId="5" fillId="0" borderId="0" xfId="0" applyNumberFormat="1" applyFont="1"/>
    <xf numFmtId="167" fontId="3" fillId="0" borderId="0" xfId="2" applyNumberFormat="1" applyFont="1"/>
    <xf numFmtId="0" fontId="4" fillId="0" borderId="6" xfId="0" applyFont="1" applyBorder="1" applyAlignment="1">
      <alignment horizontal="center"/>
    </xf>
    <xf numFmtId="0" fontId="3" fillId="11" borderId="7" xfId="0" applyFont="1" applyFill="1" applyBorder="1"/>
    <xf numFmtId="0" fontId="0" fillId="11" borderId="7" xfId="0" applyFill="1" applyBorder="1"/>
    <xf numFmtId="168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68" fontId="0" fillId="0" borderId="0" xfId="0" applyNumberFormat="1" applyBorder="1"/>
    <xf numFmtId="168" fontId="0" fillId="0" borderId="5" xfId="0" applyNumberFormat="1" applyBorder="1"/>
    <xf numFmtId="0" fontId="0" fillId="0" borderId="6" xfId="0" applyBorder="1"/>
    <xf numFmtId="0" fontId="0" fillId="0" borderId="7" xfId="0" applyBorder="1"/>
    <xf numFmtId="168" fontId="0" fillId="0" borderId="7" xfId="0" applyNumberFormat="1" applyBorder="1"/>
    <xf numFmtId="168" fontId="0" fillId="0" borderId="8" xfId="0" applyNumberFormat="1" applyBorder="1"/>
    <xf numFmtId="0" fontId="3" fillId="11" borderId="40" xfId="0" applyFont="1" applyFill="1" applyBorder="1"/>
    <xf numFmtId="0" fontId="4" fillId="0" borderId="42" xfId="0" applyFont="1" applyBorder="1" applyAlignment="1">
      <alignment horizontal="center"/>
    </xf>
    <xf numFmtId="0" fontId="3" fillId="0" borderId="43" xfId="0" applyFont="1" applyBorder="1"/>
    <xf numFmtId="0" fontId="3" fillId="11" borderId="43" xfId="0" applyFont="1" applyFill="1" applyBorder="1"/>
    <xf numFmtId="0" fontId="0" fillId="11" borderId="43" xfId="0" applyFill="1" applyBorder="1"/>
    <xf numFmtId="0" fontId="3" fillId="0" borderId="44" xfId="0" applyFont="1" applyBorder="1"/>
    <xf numFmtId="0" fontId="4" fillId="0" borderId="42" xfId="0" applyFont="1" applyBorder="1" applyAlignment="1">
      <alignment horizontal="center" vertical="center"/>
    </xf>
    <xf numFmtId="0" fontId="0" fillId="0" borderId="43" xfId="0" applyBorder="1"/>
    <xf numFmtId="0" fontId="2" fillId="0" borderId="2" xfId="0" applyFont="1" applyBorder="1"/>
    <xf numFmtId="164" fontId="3" fillId="0" borderId="36" xfId="1" applyNumberFormat="1" applyFont="1" applyBorder="1"/>
    <xf numFmtId="0" fontId="3" fillId="0" borderId="36" xfId="0" applyFont="1" applyBorder="1"/>
    <xf numFmtId="9" fontId="3" fillId="0" borderId="36" xfId="2" applyFont="1" applyBorder="1"/>
    <xf numFmtId="169" fontId="4" fillId="0" borderId="41" xfId="3" applyNumberFormat="1" applyFont="1" applyBorder="1"/>
    <xf numFmtId="0" fontId="2" fillId="0" borderId="0" xfId="0" applyFont="1" applyBorder="1"/>
    <xf numFmtId="0" fontId="8" fillId="0" borderId="0" xfId="4" applyBorder="1"/>
    <xf numFmtId="17" fontId="2" fillId="0" borderId="0" xfId="0" applyNumberFormat="1" applyFont="1"/>
    <xf numFmtId="2" fontId="4" fillId="2" borderId="1" xfId="1" applyNumberFormat="1" applyFont="1" applyFill="1" applyBorder="1" applyAlignment="1">
      <alignment horizontal="left" indent="2"/>
    </xf>
    <xf numFmtId="2" fontId="4" fillId="2" borderId="6" xfId="1" applyNumberFormat="1" applyFont="1" applyFill="1" applyBorder="1" applyAlignment="1">
      <alignment horizontal="left" indent="2"/>
    </xf>
    <xf numFmtId="165" fontId="4" fillId="2" borderId="3" xfId="2" applyNumberFormat="1" applyFont="1" applyFill="1" applyBorder="1" applyAlignment="1">
      <alignment horizontal="left" indent="2"/>
    </xf>
    <xf numFmtId="165" fontId="4" fillId="2" borderId="8" xfId="2" applyNumberFormat="1" applyFont="1" applyFill="1" applyBorder="1" applyAlignment="1">
      <alignment horizontal="left" indent="2"/>
    </xf>
    <xf numFmtId="0" fontId="0" fillId="0" borderId="0" xfId="0" applyFill="1" applyBorder="1"/>
    <xf numFmtId="3" fontId="0" fillId="0" borderId="36" xfId="0" applyNumberFormat="1" applyFill="1" applyBorder="1" applyAlignment="1">
      <alignment horizontal="center"/>
    </xf>
    <xf numFmtId="3" fontId="0" fillId="0" borderId="45" xfId="0" applyNumberFormat="1" applyBorder="1"/>
    <xf numFmtId="10" fontId="0" fillId="0" borderId="46" xfId="2" applyNumberFormat="1" applyFont="1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50" xfId="0" applyBorder="1"/>
    <xf numFmtId="0" fontId="0" fillId="0" borderId="0" xfId="0" applyFill="1"/>
    <xf numFmtId="0" fontId="25" fillId="0" borderId="0" xfId="0" applyFont="1"/>
    <xf numFmtId="0" fontId="4" fillId="0" borderId="38" xfId="0" applyFont="1" applyBorder="1" applyAlignment="1">
      <alignment horizontal="center"/>
    </xf>
    <xf numFmtId="0" fontId="4" fillId="0" borderId="39" xfId="0" applyFont="1" applyBorder="1" applyAlignment="1">
      <alignment horizontal="center"/>
    </xf>
    <xf numFmtId="0" fontId="19" fillId="4" borderId="0" xfId="0" applyFont="1" applyFill="1" applyAlignment="1">
      <alignment vertical="center" wrapText="1"/>
    </xf>
    <xf numFmtId="0" fontId="14" fillId="8" borderId="31" xfId="0" applyFont="1" applyFill="1" applyBorder="1" applyAlignment="1">
      <alignment horizontal="center" vertical="center" wrapText="1"/>
    </xf>
    <xf numFmtId="0" fontId="14" fillId="8" borderId="32" xfId="0" applyFont="1" applyFill="1" applyBorder="1" applyAlignment="1">
      <alignment horizontal="center" vertical="center" wrapText="1"/>
    </xf>
    <xf numFmtId="0" fontId="12" fillId="4" borderId="19" xfId="0" applyFont="1" applyFill="1" applyBorder="1" applyAlignment="1">
      <alignment horizontal="center" vertical="center"/>
    </xf>
    <xf numFmtId="0" fontId="0" fillId="0" borderId="19" xfId="0" applyBorder="1"/>
    <xf numFmtId="0" fontId="15" fillId="4" borderId="22" xfId="0" applyFont="1" applyFill="1" applyBorder="1" applyAlignment="1">
      <alignment horizontal="right" vertical="center" wrapText="1"/>
    </xf>
    <xf numFmtId="0" fontId="15" fillId="4" borderId="23" xfId="0" applyFont="1" applyFill="1" applyBorder="1" applyAlignment="1">
      <alignment horizontal="right" vertical="center" wrapText="1"/>
    </xf>
    <xf numFmtId="0" fontId="15" fillId="4" borderId="24" xfId="0" applyFont="1" applyFill="1" applyBorder="1" applyAlignment="1">
      <alignment horizontal="right" vertical="center" wrapText="1"/>
    </xf>
    <xf numFmtId="1" fontId="2" fillId="0" borderId="0" xfId="1" applyNumberFormat="1" applyFont="1" applyBorder="1" applyAlignment="1">
      <alignment horizontal="center"/>
    </xf>
    <xf numFmtId="0" fontId="26" fillId="9" borderId="25" xfId="0" applyFont="1" applyFill="1" applyBorder="1" applyAlignment="1">
      <alignment horizontal="center" vertical="center" wrapText="1"/>
    </xf>
    <xf numFmtId="0" fontId="26" fillId="9" borderId="21" xfId="0" applyFont="1" applyFill="1" applyBorder="1" applyAlignment="1">
      <alignment horizontal="center" vertical="center" wrapText="1"/>
    </xf>
    <xf numFmtId="0" fontId="26" fillId="9" borderId="21" xfId="0" applyFont="1" applyFill="1" applyBorder="1" applyAlignment="1">
      <alignment horizontal="right" vertical="center" wrapText="1"/>
    </xf>
    <xf numFmtId="0" fontId="27" fillId="4" borderId="26" xfId="0" applyFont="1" applyFill="1" applyBorder="1"/>
    <xf numFmtId="0" fontId="28" fillId="4" borderId="27" xfId="0" applyFont="1" applyFill="1" applyBorder="1" applyAlignment="1">
      <alignment vertical="center"/>
    </xf>
    <xf numFmtId="0" fontId="28" fillId="4" borderId="20" xfId="0" applyFont="1" applyFill="1" applyBorder="1" applyAlignment="1">
      <alignment vertical="center"/>
    </xf>
    <xf numFmtId="0" fontId="29" fillId="4" borderId="20" xfId="0" applyFont="1" applyFill="1" applyBorder="1" applyAlignment="1">
      <alignment horizontal="center" vertical="center"/>
    </xf>
    <xf numFmtId="0" fontId="28" fillId="10" borderId="20" xfId="0" applyFont="1" applyFill="1" applyBorder="1" applyAlignment="1">
      <alignment horizontal="right" vertical="center"/>
    </xf>
    <xf numFmtId="4" fontId="28" fillId="10" borderId="20" xfId="0" applyNumberFormat="1" applyFont="1" applyFill="1" applyBorder="1" applyAlignment="1">
      <alignment horizontal="right" vertical="center"/>
    </xf>
  </cellXfs>
  <cellStyles count="5">
    <cellStyle name="Comma" xfId="1" builtinId="3"/>
    <cellStyle name="Currency" xfId="3" builtinId="4"/>
    <cellStyle name="Hyperlink" xfId="4" builtinId="8"/>
    <cellStyle name="Normal" xfId="0" builtinId="0"/>
    <cellStyle name="Percent" xfId="2" builtinId="5"/>
  </cellStyles>
  <dxfs count="6"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13" Type="http://schemas.openxmlformats.org/officeDocument/2006/relationships/hyperlink" Target="http://en.wikipedia.org/wiki/Russi" TargetMode="External"/><Relationship Id="rId18" Type="http://schemas.openxmlformats.org/officeDocument/2006/relationships/image" Target="../media/image9.png"/><Relationship Id="rId26" Type="http://schemas.openxmlformats.org/officeDocument/2006/relationships/image" Target="../media/image13.png"/><Relationship Id="rId3" Type="http://schemas.openxmlformats.org/officeDocument/2006/relationships/hyperlink" Target="http://en.wikipedia.org/wiki/United_State" TargetMode="External"/><Relationship Id="rId21" Type="http://schemas.openxmlformats.org/officeDocument/2006/relationships/hyperlink" Target="http://en.wikipedia.org/wiki/United_Arab_Emirate" TargetMode="External"/><Relationship Id="rId34" Type="http://schemas.openxmlformats.org/officeDocument/2006/relationships/image" Target="../media/image17.png"/><Relationship Id="rId7" Type="http://schemas.openxmlformats.org/officeDocument/2006/relationships/hyperlink" Target="http://en.wikipedia.org/wiki/Franc" TargetMode="External"/><Relationship Id="rId12" Type="http://schemas.openxmlformats.org/officeDocument/2006/relationships/image" Target="../media/image6.png"/><Relationship Id="rId17" Type="http://schemas.openxmlformats.org/officeDocument/2006/relationships/hyperlink" Target="http://en.wikipedia.org/wiki/Spai" TargetMode="External"/><Relationship Id="rId25" Type="http://schemas.openxmlformats.org/officeDocument/2006/relationships/hyperlink" Target="http://en.wikipedia.org/wiki/Thailan" TargetMode="External"/><Relationship Id="rId33" Type="http://schemas.openxmlformats.org/officeDocument/2006/relationships/hyperlink" Target="http://en.wikipedia.org/wiki/Ital" TargetMode="External"/><Relationship Id="rId2" Type="http://schemas.openxmlformats.org/officeDocument/2006/relationships/image" Target="../media/image1.png"/><Relationship Id="rId16" Type="http://schemas.openxmlformats.org/officeDocument/2006/relationships/image" Target="../media/image8.png"/><Relationship Id="rId20" Type="http://schemas.openxmlformats.org/officeDocument/2006/relationships/image" Target="../media/image10.png"/><Relationship Id="rId29" Type="http://schemas.openxmlformats.org/officeDocument/2006/relationships/hyperlink" Target="http://en.wikipedia.org/wiki/Turke" TargetMode="External"/><Relationship Id="rId1" Type="http://schemas.openxmlformats.org/officeDocument/2006/relationships/hyperlink" Target="http://en.wikipedia.org/wiki/United_Kingdo" TargetMode="External"/><Relationship Id="rId6" Type="http://schemas.openxmlformats.org/officeDocument/2006/relationships/image" Target="../media/image3.png"/><Relationship Id="rId11" Type="http://schemas.openxmlformats.org/officeDocument/2006/relationships/hyperlink" Target="http://en.wikipedia.org/wiki/German" TargetMode="External"/><Relationship Id="rId24" Type="http://schemas.openxmlformats.org/officeDocument/2006/relationships/image" Target="../media/image12.png"/><Relationship Id="rId32" Type="http://schemas.openxmlformats.org/officeDocument/2006/relationships/image" Target="../media/image16.png"/><Relationship Id="rId5" Type="http://schemas.openxmlformats.org/officeDocument/2006/relationships/hyperlink" Target="http://en.wikipedia.org/wiki/Japa" TargetMode="External"/><Relationship Id="rId15" Type="http://schemas.openxmlformats.org/officeDocument/2006/relationships/hyperlink" Target="http://en.wikipedia.org/wiki/Hong_Kon" TargetMode="External"/><Relationship Id="rId23" Type="http://schemas.openxmlformats.org/officeDocument/2006/relationships/hyperlink" Target="http://en.wikipedia.org/wiki/Netherland" TargetMode="External"/><Relationship Id="rId28" Type="http://schemas.openxmlformats.org/officeDocument/2006/relationships/image" Target="../media/image14.png"/><Relationship Id="rId36" Type="http://schemas.openxmlformats.org/officeDocument/2006/relationships/image" Target="../media/image18.png"/><Relationship Id="rId10" Type="http://schemas.openxmlformats.org/officeDocument/2006/relationships/image" Target="../media/image5.png"/><Relationship Id="rId19" Type="http://schemas.openxmlformats.org/officeDocument/2006/relationships/hyperlink" Target="http://en.wikipedia.org/wiki/Brazi" TargetMode="External"/><Relationship Id="rId31" Type="http://schemas.openxmlformats.org/officeDocument/2006/relationships/hyperlink" Target="http://en.wikipedia.org/wiki/Singapor" TargetMode="External"/><Relationship Id="rId4" Type="http://schemas.openxmlformats.org/officeDocument/2006/relationships/image" Target="../media/image2.png"/><Relationship Id="rId9" Type="http://schemas.openxmlformats.org/officeDocument/2006/relationships/hyperlink" Target="http://en.wikipedia.org/wiki/Chin" TargetMode="External"/><Relationship Id="rId14" Type="http://schemas.openxmlformats.org/officeDocument/2006/relationships/image" Target="../media/image7.png"/><Relationship Id="rId22" Type="http://schemas.openxmlformats.org/officeDocument/2006/relationships/image" Target="../media/image11.png"/><Relationship Id="rId27" Type="http://schemas.openxmlformats.org/officeDocument/2006/relationships/hyperlink" Target="http://en.wikipedia.org/wiki/Indonesi" TargetMode="External"/><Relationship Id="rId30" Type="http://schemas.openxmlformats.org/officeDocument/2006/relationships/image" Target="../media/image15.png"/><Relationship Id="rId35" Type="http://schemas.openxmlformats.org/officeDocument/2006/relationships/hyperlink" Target="http://en.wikipedia.org/wiki/Australi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1.emf"/><Relationship Id="rId2" Type="http://schemas.openxmlformats.org/officeDocument/2006/relationships/image" Target="../media/image20.emf"/><Relationship Id="rId1" Type="http://schemas.openxmlformats.org/officeDocument/2006/relationships/image" Target="../media/image19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36</xdr:row>
      <xdr:rowOff>0</xdr:rowOff>
    </xdr:from>
    <xdr:ext cx="209550" cy="104775"/>
    <xdr:pic>
      <xdr:nvPicPr>
        <xdr:cNvPr id="2" name="Picture 1" descr="United Kingdom">
          <a:hlinkClick xmlns:r="http://schemas.openxmlformats.org/officeDocument/2006/relationships" r:id="rId1" tooltip="United Kingdom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6858000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37</xdr:row>
      <xdr:rowOff>0</xdr:rowOff>
    </xdr:from>
    <xdr:ext cx="209550" cy="114300"/>
    <xdr:pic>
      <xdr:nvPicPr>
        <xdr:cNvPr id="3" name="Picture 2" descr="United States">
          <a:hlinkClick xmlns:r="http://schemas.openxmlformats.org/officeDocument/2006/relationships" r:id="rId3" tooltip="United Stat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048500"/>
          <a:ext cx="20955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38</xdr:row>
      <xdr:rowOff>0</xdr:rowOff>
    </xdr:from>
    <xdr:ext cx="209550" cy="142875"/>
    <xdr:pic>
      <xdr:nvPicPr>
        <xdr:cNvPr id="4" name="Picture 3" descr="Japan">
          <a:hlinkClick xmlns:r="http://schemas.openxmlformats.org/officeDocument/2006/relationships" r:id="rId5" tooltip="Japan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390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39</xdr:row>
      <xdr:rowOff>0</xdr:rowOff>
    </xdr:from>
    <xdr:ext cx="209550" cy="114300"/>
    <xdr:pic>
      <xdr:nvPicPr>
        <xdr:cNvPr id="5" name="Picture 4" descr="United States">
          <a:hlinkClick xmlns:r="http://schemas.openxmlformats.org/officeDocument/2006/relationships" r:id="rId3" tooltip="United Stat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429500"/>
          <a:ext cx="20955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40</xdr:row>
      <xdr:rowOff>0</xdr:rowOff>
    </xdr:from>
    <xdr:ext cx="209550" cy="142875"/>
    <xdr:pic>
      <xdr:nvPicPr>
        <xdr:cNvPr id="6" name="Picture 5" descr="France">
          <a:hlinkClick xmlns:r="http://schemas.openxmlformats.org/officeDocument/2006/relationships" r:id="rId7" tooltip="France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6200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41</xdr:row>
      <xdr:rowOff>0</xdr:rowOff>
    </xdr:from>
    <xdr:ext cx="209550" cy="114300"/>
    <xdr:pic>
      <xdr:nvPicPr>
        <xdr:cNvPr id="7" name="Picture 6" descr="United States">
          <a:hlinkClick xmlns:r="http://schemas.openxmlformats.org/officeDocument/2006/relationships" r:id="rId3" tooltip="United Stat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810500"/>
          <a:ext cx="20955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42</xdr:row>
      <xdr:rowOff>0</xdr:rowOff>
    </xdr:from>
    <xdr:ext cx="209550" cy="142875"/>
    <xdr:pic>
      <xdr:nvPicPr>
        <xdr:cNvPr id="8" name="Picture 7" descr="China">
          <a:hlinkClick xmlns:r="http://schemas.openxmlformats.org/officeDocument/2006/relationships" r:id="rId9" tooltip="Chin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0010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43</xdr:row>
      <xdr:rowOff>0</xdr:rowOff>
    </xdr:from>
    <xdr:ext cx="209550" cy="114300"/>
    <xdr:pic>
      <xdr:nvPicPr>
        <xdr:cNvPr id="9" name="Picture 8" descr="United States">
          <a:hlinkClick xmlns:r="http://schemas.openxmlformats.org/officeDocument/2006/relationships" r:id="rId3" tooltip="United Stat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191500"/>
          <a:ext cx="20955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209550" cy="142875"/>
    <xdr:pic>
      <xdr:nvPicPr>
        <xdr:cNvPr id="10" name="Picture 9" descr="China">
          <a:hlinkClick xmlns:r="http://schemas.openxmlformats.org/officeDocument/2006/relationships" r:id="rId9" tooltip="Chin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3820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45</xdr:row>
      <xdr:rowOff>0</xdr:rowOff>
    </xdr:from>
    <xdr:ext cx="209550" cy="114300"/>
    <xdr:pic>
      <xdr:nvPicPr>
        <xdr:cNvPr id="11" name="Picture 10" descr="United States">
          <a:hlinkClick xmlns:r="http://schemas.openxmlformats.org/officeDocument/2006/relationships" r:id="rId3" tooltip="United Stat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572500"/>
          <a:ext cx="20955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46</xdr:row>
      <xdr:rowOff>0</xdr:rowOff>
    </xdr:from>
    <xdr:ext cx="209550" cy="114300"/>
    <xdr:pic>
      <xdr:nvPicPr>
        <xdr:cNvPr id="12" name="Picture 11" descr="United States">
          <a:hlinkClick xmlns:r="http://schemas.openxmlformats.org/officeDocument/2006/relationships" r:id="rId3" tooltip="United Stat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763000"/>
          <a:ext cx="20955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209550" cy="114300"/>
    <xdr:pic>
      <xdr:nvPicPr>
        <xdr:cNvPr id="13" name="Picture 12" descr="United States">
          <a:hlinkClick xmlns:r="http://schemas.openxmlformats.org/officeDocument/2006/relationships" r:id="rId3" tooltip="United Stat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953500"/>
          <a:ext cx="20955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48</xdr:row>
      <xdr:rowOff>0</xdr:rowOff>
    </xdr:from>
    <xdr:ext cx="209550" cy="114300"/>
    <xdr:pic>
      <xdr:nvPicPr>
        <xdr:cNvPr id="14" name="Picture 13" descr="United States">
          <a:hlinkClick xmlns:r="http://schemas.openxmlformats.org/officeDocument/2006/relationships" r:id="rId3" tooltip="United Stat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144000"/>
          <a:ext cx="20955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49</xdr:row>
      <xdr:rowOff>0</xdr:rowOff>
    </xdr:from>
    <xdr:ext cx="209550" cy="123825"/>
    <xdr:pic>
      <xdr:nvPicPr>
        <xdr:cNvPr id="15" name="Picture 14" descr="Germany">
          <a:hlinkClick xmlns:r="http://schemas.openxmlformats.org/officeDocument/2006/relationships" r:id="rId11" tooltip="Germany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334500"/>
          <a:ext cx="20955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50</xdr:row>
      <xdr:rowOff>0</xdr:rowOff>
    </xdr:from>
    <xdr:ext cx="209550" cy="114300"/>
    <xdr:pic>
      <xdr:nvPicPr>
        <xdr:cNvPr id="16" name="Picture 15" descr="United States">
          <a:hlinkClick xmlns:r="http://schemas.openxmlformats.org/officeDocument/2006/relationships" r:id="rId3" tooltip="United Stat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525000"/>
          <a:ext cx="20955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209550" cy="142875"/>
    <xdr:pic>
      <xdr:nvPicPr>
        <xdr:cNvPr id="17" name="Picture 16" descr="Russia">
          <a:hlinkClick xmlns:r="http://schemas.openxmlformats.org/officeDocument/2006/relationships" r:id="rId13" tooltip="Russi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7155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52</xdr:row>
      <xdr:rowOff>0</xdr:rowOff>
    </xdr:from>
    <xdr:ext cx="209550" cy="142875"/>
    <xdr:pic>
      <xdr:nvPicPr>
        <xdr:cNvPr id="18" name="Picture 17" descr="Hong Kong">
          <a:hlinkClick xmlns:r="http://schemas.openxmlformats.org/officeDocument/2006/relationships" r:id="rId15" tooltip="Hong Kong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9060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53</xdr:row>
      <xdr:rowOff>0</xdr:rowOff>
    </xdr:from>
    <xdr:ext cx="209550" cy="142875"/>
    <xdr:pic>
      <xdr:nvPicPr>
        <xdr:cNvPr id="19" name="Picture 18" descr="Spain">
          <a:hlinkClick xmlns:r="http://schemas.openxmlformats.org/officeDocument/2006/relationships" r:id="rId17" tooltip="Spain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0965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54</xdr:row>
      <xdr:rowOff>0</xdr:rowOff>
    </xdr:from>
    <xdr:ext cx="209550" cy="114300"/>
    <xdr:pic>
      <xdr:nvPicPr>
        <xdr:cNvPr id="20" name="Picture 19" descr="United States">
          <a:hlinkClick xmlns:r="http://schemas.openxmlformats.org/officeDocument/2006/relationships" r:id="rId3" tooltip="United Stat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287000"/>
          <a:ext cx="20955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55</xdr:row>
      <xdr:rowOff>0</xdr:rowOff>
    </xdr:from>
    <xdr:ext cx="209550" cy="142875"/>
    <xdr:pic>
      <xdr:nvPicPr>
        <xdr:cNvPr id="21" name="Picture 20" descr="Brazil">
          <a:hlinkClick xmlns:r="http://schemas.openxmlformats.org/officeDocument/2006/relationships" r:id="rId19" tooltip="Brazil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4775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56</xdr:row>
      <xdr:rowOff>0</xdr:rowOff>
    </xdr:from>
    <xdr:ext cx="209550" cy="104775"/>
    <xdr:pic>
      <xdr:nvPicPr>
        <xdr:cNvPr id="22" name="Picture 21" descr="United Arab Emirates">
          <a:hlinkClick xmlns:r="http://schemas.openxmlformats.org/officeDocument/2006/relationships" r:id="rId21" tooltip="United Arab Emirat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668000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57</xdr:row>
      <xdr:rowOff>0</xdr:rowOff>
    </xdr:from>
    <xdr:ext cx="209550" cy="142875"/>
    <xdr:pic>
      <xdr:nvPicPr>
        <xdr:cNvPr id="23" name="Picture 22" descr="Netherlands">
          <a:hlinkClick xmlns:r="http://schemas.openxmlformats.org/officeDocument/2006/relationships" r:id="rId23" tooltip="Netherland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8585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209550" cy="142875"/>
    <xdr:pic>
      <xdr:nvPicPr>
        <xdr:cNvPr id="24" name="Picture 23" descr="Thailand">
          <a:hlinkClick xmlns:r="http://schemas.openxmlformats.org/officeDocument/2006/relationships" r:id="rId25" tooltip="Thailand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490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59</xdr:row>
      <xdr:rowOff>0</xdr:rowOff>
    </xdr:from>
    <xdr:ext cx="209550" cy="142875"/>
    <xdr:pic>
      <xdr:nvPicPr>
        <xdr:cNvPr id="25" name="Picture 24" descr="Indonesia">
          <a:hlinkClick xmlns:r="http://schemas.openxmlformats.org/officeDocument/2006/relationships" r:id="rId27" tooltip="Indonesi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2395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209550" cy="142875"/>
    <xdr:pic>
      <xdr:nvPicPr>
        <xdr:cNvPr id="26" name="Picture 25" descr="Turkey">
          <a:hlinkClick xmlns:r="http://schemas.openxmlformats.org/officeDocument/2006/relationships" r:id="rId29" tooltip="Turkey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4300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61</xdr:row>
      <xdr:rowOff>0</xdr:rowOff>
    </xdr:from>
    <xdr:ext cx="209550" cy="142875"/>
    <xdr:pic>
      <xdr:nvPicPr>
        <xdr:cNvPr id="27" name="Picture 26" descr="Singapore">
          <a:hlinkClick xmlns:r="http://schemas.openxmlformats.org/officeDocument/2006/relationships" r:id="rId31" tooltip="Singapore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6205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62</xdr:row>
      <xdr:rowOff>0</xdr:rowOff>
    </xdr:from>
    <xdr:ext cx="209550" cy="142875"/>
    <xdr:pic>
      <xdr:nvPicPr>
        <xdr:cNvPr id="28" name="Picture 27" descr="China">
          <a:hlinkClick xmlns:r="http://schemas.openxmlformats.org/officeDocument/2006/relationships" r:id="rId9" tooltip="Chin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8110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209550" cy="142875"/>
    <xdr:pic>
      <xdr:nvPicPr>
        <xdr:cNvPr id="29" name="Picture 28" descr="Italy">
          <a:hlinkClick xmlns:r="http://schemas.openxmlformats.org/officeDocument/2006/relationships" r:id="rId33" tooltip="Italy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20015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209550" cy="114300"/>
    <xdr:pic>
      <xdr:nvPicPr>
        <xdr:cNvPr id="30" name="Picture 29" descr="United States">
          <a:hlinkClick xmlns:r="http://schemas.openxmlformats.org/officeDocument/2006/relationships" r:id="rId3" tooltip="United Stat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2192000"/>
          <a:ext cx="20955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65</xdr:row>
      <xdr:rowOff>0</xdr:rowOff>
    </xdr:from>
    <xdr:ext cx="209550" cy="114300"/>
    <xdr:pic>
      <xdr:nvPicPr>
        <xdr:cNvPr id="31" name="Picture 30" descr="United States">
          <a:hlinkClick xmlns:r="http://schemas.openxmlformats.org/officeDocument/2006/relationships" r:id="rId3" tooltip="United Stat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2382500"/>
          <a:ext cx="20955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66</xdr:row>
      <xdr:rowOff>0</xdr:rowOff>
    </xdr:from>
    <xdr:ext cx="209550" cy="114300"/>
    <xdr:pic>
      <xdr:nvPicPr>
        <xdr:cNvPr id="32" name="Picture 31" descr="United States">
          <a:hlinkClick xmlns:r="http://schemas.openxmlformats.org/officeDocument/2006/relationships" r:id="rId3" tooltip="United Stat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2573000"/>
          <a:ext cx="20955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209550" cy="104775"/>
    <xdr:pic>
      <xdr:nvPicPr>
        <xdr:cNvPr id="33" name="Picture 32" descr="Australia">
          <a:hlinkClick xmlns:r="http://schemas.openxmlformats.org/officeDocument/2006/relationships" r:id="rId35" tooltip="Australi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2763500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68</xdr:row>
      <xdr:rowOff>0</xdr:rowOff>
    </xdr:from>
    <xdr:ext cx="209550" cy="114300"/>
    <xdr:pic>
      <xdr:nvPicPr>
        <xdr:cNvPr id="34" name="Picture 33" descr="United States">
          <a:hlinkClick xmlns:r="http://schemas.openxmlformats.org/officeDocument/2006/relationships" r:id="rId3" tooltip="United Stat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2954000"/>
          <a:ext cx="20955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69</xdr:row>
      <xdr:rowOff>0</xdr:rowOff>
    </xdr:from>
    <xdr:ext cx="209550" cy="142875"/>
    <xdr:pic>
      <xdr:nvPicPr>
        <xdr:cNvPr id="35" name="Picture 34" descr="Italy">
          <a:hlinkClick xmlns:r="http://schemas.openxmlformats.org/officeDocument/2006/relationships" r:id="rId33" tooltip="Italy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1445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70</xdr:row>
      <xdr:rowOff>0</xdr:rowOff>
    </xdr:from>
    <xdr:ext cx="209550" cy="123825"/>
    <xdr:pic>
      <xdr:nvPicPr>
        <xdr:cNvPr id="36" name="Picture 35" descr="Germany">
          <a:hlinkClick xmlns:r="http://schemas.openxmlformats.org/officeDocument/2006/relationships" r:id="rId11" tooltip="Germany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335000"/>
          <a:ext cx="20955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172811</xdr:colOff>
      <xdr:row>0</xdr:row>
      <xdr:rowOff>118382</xdr:rowOff>
    </xdr:from>
    <xdr:to>
      <xdr:col>9</xdr:col>
      <xdr:colOff>199145</xdr:colOff>
      <xdr:row>23</xdr:row>
      <xdr:rowOff>146957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811" y="118382"/>
          <a:ext cx="5836584" cy="4410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415542</xdr:colOff>
      <xdr:row>0</xdr:row>
      <xdr:rowOff>142352</xdr:rowOff>
    </xdr:from>
    <xdr:to>
      <xdr:col>13</xdr:col>
      <xdr:colOff>407482</xdr:colOff>
      <xdr:row>11</xdr:row>
      <xdr:rowOff>142352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25792" y="142352"/>
          <a:ext cx="2441226" cy="2095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497860</xdr:colOff>
      <xdr:row>0</xdr:row>
      <xdr:rowOff>48828</xdr:rowOff>
    </xdr:from>
    <xdr:to>
      <xdr:col>24</xdr:col>
      <xdr:colOff>403921</xdr:colOff>
      <xdr:row>26</xdr:row>
      <xdr:rowOff>126832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57396" y="48828"/>
          <a:ext cx="6641596" cy="50310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en.wikipedia.org/wiki/Singapore_Changi_Airport" TargetMode="External"/><Relationship Id="rId13" Type="http://schemas.openxmlformats.org/officeDocument/2006/relationships/hyperlink" Target="http://en.wikipedia.org/wiki/Sydney_Airport" TargetMode="External"/><Relationship Id="rId3" Type="http://schemas.openxmlformats.org/officeDocument/2006/relationships/hyperlink" Target="http://en.wikipedia.org/wiki/Hong_Kong_International_Airport" TargetMode="External"/><Relationship Id="rId7" Type="http://schemas.openxmlformats.org/officeDocument/2006/relationships/hyperlink" Target="http://en.wikipedia.org/wiki/Soekarno-Hatta_International_Airport" TargetMode="External"/><Relationship Id="rId12" Type="http://schemas.openxmlformats.org/officeDocument/2006/relationships/hyperlink" Target="http://en.wikipedia.org/wiki/Charlotte/Douglas_International_Airport" TargetMode="External"/><Relationship Id="rId17" Type="http://schemas.openxmlformats.org/officeDocument/2006/relationships/drawing" Target="../drawings/drawing1.xml"/><Relationship Id="rId2" Type="http://schemas.openxmlformats.org/officeDocument/2006/relationships/hyperlink" Target="http://en.wikipedia.org/wiki/Denver_International_Airport" TargetMode="External"/><Relationship Id="rId16" Type="http://schemas.openxmlformats.org/officeDocument/2006/relationships/hyperlink" Target="http://en.wikipedia.org/wiki/World%27s_busiest_city_airport_systems_by_passenger_traffic" TargetMode="External"/><Relationship Id="rId1" Type="http://schemas.openxmlformats.org/officeDocument/2006/relationships/hyperlink" Target="http://en.wikipedia.org/wiki/Hartsfield%E2%80%93Jackson_Atlanta_International_Airport" TargetMode="External"/><Relationship Id="rId6" Type="http://schemas.openxmlformats.org/officeDocument/2006/relationships/hyperlink" Target="http://en.wikipedia.org/wiki/Amsterdam_Schiphol_Airport" TargetMode="External"/><Relationship Id="rId11" Type="http://schemas.openxmlformats.org/officeDocument/2006/relationships/hyperlink" Target="http://en.wikipedia.org/wiki/Phoenix_Sky_Harbor_International_Airport" TargetMode="External"/><Relationship Id="rId5" Type="http://schemas.openxmlformats.org/officeDocument/2006/relationships/hyperlink" Target="http://en.wikipedia.org/wiki/Dubai_International_Airport" TargetMode="External"/><Relationship Id="rId15" Type="http://schemas.openxmlformats.org/officeDocument/2006/relationships/hyperlink" Target="http://en.wikipedia.org/wiki/Munich_Airport" TargetMode="External"/><Relationship Id="rId10" Type="http://schemas.openxmlformats.org/officeDocument/2006/relationships/hyperlink" Target="http://en.wikipedia.org/wiki/McCarran_International_Airport" TargetMode="External"/><Relationship Id="rId4" Type="http://schemas.openxmlformats.org/officeDocument/2006/relationships/hyperlink" Target="http://en.wikipedia.org/wiki/Madrid_Barajas_Airport" TargetMode="External"/><Relationship Id="rId9" Type="http://schemas.openxmlformats.org/officeDocument/2006/relationships/hyperlink" Target="http://en.wikipedia.org/wiki/Guangzhou_Baiyun_International_Airport" TargetMode="External"/><Relationship Id="rId14" Type="http://schemas.openxmlformats.org/officeDocument/2006/relationships/hyperlink" Target="http://en.wikipedia.org/wiki/Orlando_International_Airport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viationdb.com/Aviation/SeatUtilizationByCarrier.shtm" TargetMode="External"/><Relationship Id="rId7" Type="http://schemas.openxmlformats.org/officeDocument/2006/relationships/hyperlink" Target="http://esa.un.org/wup2009/unup/index.asp?panel=2" TargetMode="External"/><Relationship Id="rId2" Type="http://schemas.openxmlformats.org/officeDocument/2006/relationships/hyperlink" Target="http://www.airliners.net/aircraft-data/" TargetMode="External"/><Relationship Id="rId1" Type="http://schemas.openxmlformats.org/officeDocument/2006/relationships/hyperlink" Target="http://www.icao.int/icao/en/ro/allpirg/allpirg4/wp28app.pdf" TargetMode="External"/><Relationship Id="rId6" Type="http://schemas.openxmlformats.org/officeDocument/2006/relationships/hyperlink" Target="http://en.wikipedia.org/wiki/World%27s_busiest_city_airport_systems_by_passenger_traffic" TargetMode="External"/><Relationship Id="rId5" Type="http://schemas.openxmlformats.org/officeDocument/2006/relationships/hyperlink" Target="http://files.aea.be/RIG/Economics/DL/SumRep04.pdf" TargetMode="External"/><Relationship Id="rId4" Type="http://schemas.openxmlformats.org/officeDocument/2006/relationships/hyperlink" Target="http://en.wikipedia.org/wiki/Wide-body_aircraf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7030A0"/>
  </sheetPr>
  <dimension ref="B1:AS205"/>
  <sheetViews>
    <sheetView showGridLines="0" zoomScale="25" zoomScaleNormal="25" workbookViewId="0">
      <selection activeCell="F88" sqref="F88"/>
    </sheetView>
  </sheetViews>
  <sheetFormatPr defaultRowHeight="12.75" x14ac:dyDescent="0.2"/>
  <cols>
    <col min="1" max="1" width="5" style="3" customWidth="1"/>
    <col min="2" max="2" width="20.28515625" style="6" customWidth="1"/>
    <col min="3" max="3" width="11.5703125" style="3" customWidth="1"/>
    <col min="4" max="4" width="17.85546875" style="3" customWidth="1"/>
    <col min="5" max="5" width="14.28515625" style="3" customWidth="1"/>
    <col min="6" max="6" width="17" style="3" customWidth="1"/>
    <col min="7" max="7" width="12.140625" style="3" customWidth="1"/>
    <col min="8" max="8" width="13.42578125" style="3" customWidth="1"/>
    <col min="9" max="10" width="17.42578125" style="3" bestFit="1" customWidth="1"/>
    <col min="11" max="11" width="19.5703125" style="3" bestFit="1" customWidth="1"/>
    <col min="12" max="12" width="16" style="3" customWidth="1"/>
    <col min="13" max="14" width="15.28515625" style="3" bestFit="1" customWidth="1"/>
    <col min="15" max="15" width="16.5703125" style="3" customWidth="1"/>
    <col min="16" max="16" width="10.5703125" style="3" hidden="1" customWidth="1"/>
    <col min="17" max="17" width="19.140625" style="3" bestFit="1" customWidth="1"/>
    <col min="18" max="18" width="12.7109375" style="3" customWidth="1"/>
    <col min="19" max="22" width="9.140625" style="3"/>
    <col min="23" max="23" width="17.7109375" style="3" customWidth="1"/>
    <col min="24" max="16384" width="9.140625" style="3"/>
  </cols>
  <sheetData>
    <row r="1" spans="2:29" x14ac:dyDescent="0.2">
      <c r="B1" s="3"/>
    </row>
    <row r="2" spans="2:29" ht="15.75" thickBot="1" x14ac:dyDescent="0.3">
      <c r="B2" s="3"/>
      <c r="V2" s="50"/>
    </row>
    <row r="3" spans="2:29" ht="15" x14ac:dyDescent="0.25">
      <c r="B3" s="106"/>
      <c r="C3" s="107" t="s">
        <v>27</v>
      </c>
      <c r="D3" s="107" t="s">
        <v>26</v>
      </c>
      <c r="E3" s="107" t="s">
        <v>24</v>
      </c>
      <c r="F3" s="107" t="s">
        <v>25</v>
      </c>
      <c r="G3" s="107" t="s">
        <v>34</v>
      </c>
      <c r="H3" s="107" t="s">
        <v>29</v>
      </c>
      <c r="I3" s="107" t="s">
        <v>23</v>
      </c>
      <c r="J3" s="108" t="s">
        <v>30</v>
      </c>
      <c r="L3" s="147" t="s">
        <v>2741</v>
      </c>
      <c r="M3" s="148" t="s">
        <v>2738</v>
      </c>
      <c r="N3" s="148" t="s">
        <v>2737</v>
      </c>
      <c r="O3" s="148" t="s">
        <v>2736</v>
      </c>
      <c r="P3" s="201" t="s">
        <v>2739</v>
      </c>
      <c r="Q3" s="202"/>
      <c r="S3" s="159"/>
      <c r="T3" s="178" t="s">
        <v>2751</v>
      </c>
      <c r="U3" s="160"/>
      <c r="V3" s="160"/>
      <c r="W3" s="160"/>
      <c r="X3" s="160"/>
      <c r="Y3" s="160"/>
      <c r="Z3" s="160"/>
      <c r="AA3" s="160"/>
      <c r="AB3" s="160"/>
      <c r="AC3" s="161"/>
    </row>
    <row r="4" spans="2:29" ht="15.75" thickBot="1" x14ac:dyDescent="0.3">
      <c r="B4" s="176" t="s">
        <v>19</v>
      </c>
      <c r="C4" s="172"/>
      <c r="D4" s="172"/>
      <c r="E4" s="172"/>
      <c r="F4" s="172"/>
      <c r="G4" s="177"/>
      <c r="H4" s="172"/>
      <c r="I4" s="172"/>
      <c r="J4" s="175"/>
      <c r="L4" s="140" t="s">
        <v>2743</v>
      </c>
      <c r="M4" s="91">
        <v>0.08</v>
      </c>
      <c r="N4" s="91">
        <v>1.60934</v>
      </c>
      <c r="O4" s="141">
        <f>M4*N4</f>
        <v>0.12874720000000001</v>
      </c>
      <c r="P4" s="91">
        <v>12387</v>
      </c>
      <c r="Q4" s="4">
        <v>100000</v>
      </c>
      <c r="S4" s="162"/>
      <c r="T4" s="2">
        <v>1</v>
      </c>
      <c r="U4" s="2">
        <v>2</v>
      </c>
      <c r="V4" s="2">
        <v>3</v>
      </c>
      <c r="W4" s="2">
        <v>4</v>
      </c>
      <c r="X4" s="2">
        <v>5</v>
      </c>
      <c r="Y4" s="2">
        <v>6</v>
      </c>
      <c r="Z4" s="2">
        <v>7</v>
      </c>
      <c r="AA4" s="2">
        <v>8</v>
      </c>
      <c r="AB4" s="2" t="s">
        <v>2752</v>
      </c>
      <c r="AC4" s="163" t="s">
        <v>2753</v>
      </c>
    </row>
    <row r="5" spans="2:29" ht="15.75" thickTop="1" x14ac:dyDescent="0.25">
      <c r="B5" s="8" t="s">
        <v>21</v>
      </c>
      <c r="C5" s="91">
        <v>1</v>
      </c>
      <c r="D5" s="24">
        <v>15200</v>
      </c>
      <c r="E5" s="91">
        <v>250</v>
      </c>
      <c r="F5" s="95">
        <f t="shared" ref="F5:F10" si="0">E5*D5</f>
        <v>3800000</v>
      </c>
      <c r="G5" s="109">
        <f>Utilization!I5</f>
        <v>0.77269999999999972</v>
      </c>
      <c r="H5" s="91">
        <f>COUNTIF($C$19:$V$38,"1")</f>
        <v>59</v>
      </c>
      <c r="I5" s="95">
        <v>150</v>
      </c>
      <c r="J5" s="4">
        <f t="shared" ref="J5:J10" si="1">I5*H5</f>
        <v>8850</v>
      </c>
      <c r="L5" s="140" t="s">
        <v>2744</v>
      </c>
      <c r="M5" s="142">
        <v>0.1</v>
      </c>
      <c r="N5" s="91">
        <v>1.60934</v>
      </c>
      <c r="O5" s="141">
        <f t="shared" ref="O5:O6" si="2">M5*N5</f>
        <v>0.16093400000000002</v>
      </c>
      <c r="P5" s="91">
        <v>6193</v>
      </c>
      <c r="Q5" s="4">
        <v>12387</v>
      </c>
      <c r="S5" s="162" t="s">
        <v>2750</v>
      </c>
      <c r="T5" s="2">
        <v>0.14000000000000001</v>
      </c>
      <c r="U5" s="2">
        <v>0.12</v>
      </c>
      <c r="V5" s="2">
        <v>0.12</v>
      </c>
      <c r="W5" s="2">
        <v>0.1</v>
      </c>
      <c r="X5" s="2">
        <v>0.1</v>
      </c>
      <c r="Y5" s="2">
        <v>0.08</v>
      </c>
      <c r="Z5" s="2">
        <v>0.08</v>
      </c>
      <c r="AA5" s="2">
        <v>0.06</v>
      </c>
      <c r="AB5" s="164">
        <f>AVERAGE(T5:AA5)</f>
        <v>9.9999999999999978E-2</v>
      </c>
      <c r="AC5" s="165">
        <f>STDEV(T5:AA5)</f>
        <v>2.6186146828319233E-2</v>
      </c>
    </row>
    <row r="6" spans="2:29" ht="15.75" thickBot="1" x14ac:dyDescent="0.3">
      <c r="B6" s="8" t="s">
        <v>22</v>
      </c>
      <c r="C6" s="91">
        <v>2</v>
      </c>
      <c r="D6" s="24">
        <v>13427</v>
      </c>
      <c r="E6" s="91">
        <v>365</v>
      </c>
      <c r="F6" s="95">
        <f t="shared" si="0"/>
        <v>4900855</v>
      </c>
      <c r="G6" s="109">
        <f>Utilization!I5</f>
        <v>0.77269999999999972</v>
      </c>
      <c r="H6" s="91">
        <f>COUNTIF($C$19:$V$38,"2")</f>
        <v>48</v>
      </c>
      <c r="I6" s="95">
        <v>244</v>
      </c>
      <c r="J6" s="4">
        <f t="shared" si="1"/>
        <v>11712</v>
      </c>
      <c r="L6" s="143" t="s">
        <v>2745</v>
      </c>
      <c r="M6" s="144">
        <v>0.12</v>
      </c>
      <c r="N6" s="144">
        <v>1.60934</v>
      </c>
      <c r="O6" s="145">
        <f t="shared" si="2"/>
        <v>0.19312079999999998</v>
      </c>
      <c r="P6" s="144">
        <v>0</v>
      </c>
      <c r="Q6" s="146">
        <v>6193</v>
      </c>
      <c r="S6" s="162" t="s">
        <v>2749</v>
      </c>
      <c r="T6" s="2">
        <v>0.1</v>
      </c>
      <c r="U6" s="2">
        <v>0.08</v>
      </c>
      <c r="V6" s="2">
        <v>0.06</v>
      </c>
      <c r="W6" s="2">
        <v>0.06</v>
      </c>
      <c r="X6" s="2">
        <v>0.06</v>
      </c>
      <c r="Y6" s="2">
        <v>0.06</v>
      </c>
      <c r="Z6" s="2">
        <v>0.05</v>
      </c>
      <c r="AA6" s="2">
        <v>0.04</v>
      </c>
      <c r="AB6" s="164">
        <f t="shared" ref="AB6:AB7" si="3">AVERAGE(T6:AA6)</f>
        <v>6.3750000000000001E-2</v>
      </c>
      <c r="AC6" s="165">
        <f t="shared" ref="AC6:AC7" si="4">STDEV(T6:AA6)</f>
        <v>1.8468119248354113E-2</v>
      </c>
    </row>
    <row r="7" spans="2:29" ht="15.75" thickBot="1" x14ac:dyDescent="0.3">
      <c r="B7" s="8" t="s">
        <v>2113</v>
      </c>
      <c r="C7" s="91">
        <v>3</v>
      </c>
      <c r="D7" s="24">
        <v>14815</v>
      </c>
      <c r="E7" s="91">
        <v>467</v>
      </c>
      <c r="F7" s="95">
        <f t="shared" si="0"/>
        <v>6918605</v>
      </c>
      <c r="G7" s="109">
        <f>Utilization!I5</f>
        <v>0.77269999999999972</v>
      </c>
      <c r="H7" s="91">
        <f>COUNTIF($C$19:$V$38,"3")</f>
        <v>30</v>
      </c>
      <c r="I7" s="95">
        <v>330</v>
      </c>
      <c r="J7" s="4">
        <f t="shared" si="1"/>
        <v>9900</v>
      </c>
      <c r="O7" s="10"/>
      <c r="S7" s="166" t="s">
        <v>2748</v>
      </c>
      <c r="T7" s="167">
        <f>0.06</f>
        <v>0.06</v>
      </c>
      <c r="U7" s="167">
        <f>0.06</f>
        <v>0.06</v>
      </c>
      <c r="V7" s="167">
        <f>0.06</f>
        <v>0.06</v>
      </c>
      <c r="W7" s="167">
        <f>0.06</f>
        <v>0.06</v>
      </c>
      <c r="X7" s="167">
        <v>0.04</v>
      </c>
      <c r="Y7" s="167">
        <v>0.04</v>
      </c>
      <c r="Z7" s="167">
        <v>0.04</v>
      </c>
      <c r="AA7" s="167">
        <v>0.04</v>
      </c>
      <c r="AB7" s="168">
        <f t="shared" si="3"/>
        <v>4.9999999999999989E-2</v>
      </c>
      <c r="AC7" s="169">
        <f t="shared" si="4"/>
        <v>1.0690449676497059E-2</v>
      </c>
    </row>
    <row r="8" spans="2:29" ht="15" x14ac:dyDescent="0.25">
      <c r="B8" s="8" t="s">
        <v>0</v>
      </c>
      <c r="C8" s="91">
        <v>4</v>
      </c>
      <c r="D8" s="24">
        <v>14800</v>
      </c>
      <c r="E8" s="91">
        <v>555</v>
      </c>
      <c r="F8" s="95">
        <f t="shared" si="0"/>
        <v>8214000</v>
      </c>
      <c r="G8" s="109">
        <f>Utilization!I5</f>
        <v>0.77269999999999972</v>
      </c>
      <c r="H8" s="91">
        <f>COUNTIF($C$19:$V$38,"4")</f>
        <v>21</v>
      </c>
      <c r="I8" s="95">
        <v>375</v>
      </c>
      <c r="J8" s="4">
        <f t="shared" si="1"/>
        <v>7875</v>
      </c>
      <c r="L8" s="147" t="s">
        <v>2742</v>
      </c>
      <c r="M8" s="148" t="s">
        <v>2738</v>
      </c>
      <c r="N8" s="148" t="s">
        <v>2737</v>
      </c>
      <c r="O8" s="148" t="s">
        <v>2736</v>
      </c>
      <c r="P8" s="201" t="s">
        <v>2739</v>
      </c>
      <c r="Q8" s="202"/>
    </row>
    <row r="9" spans="2:29" ht="15" x14ac:dyDescent="0.25">
      <c r="B9" s="8" t="s">
        <v>2114</v>
      </c>
      <c r="C9" s="91">
        <v>5</v>
      </c>
      <c r="D9" s="65">
        <v>15600</v>
      </c>
      <c r="E9" s="95">
        <v>350</v>
      </c>
      <c r="F9" s="95">
        <f t="shared" si="0"/>
        <v>5460000</v>
      </c>
      <c r="G9" s="109">
        <f>Utilization!I5</f>
        <v>0.77269999999999972</v>
      </c>
      <c r="H9" s="91">
        <f>COUNTIF($C$19:$V$38,"5")</f>
        <v>25</v>
      </c>
      <c r="I9" s="95">
        <v>236</v>
      </c>
      <c r="J9" s="4">
        <f t="shared" si="1"/>
        <v>5900</v>
      </c>
      <c r="L9" s="140" t="s">
        <v>2743</v>
      </c>
      <c r="M9" s="91"/>
      <c r="N9" s="91"/>
      <c r="O9" s="141">
        <v>0.05</v>
      </c>
      <c r="P9" s="91">
        <v>12387</v>
      </c>
      <c r="Q9" s="4">
        <v>100000</v>
      </c>
    </row>
    <row r="10" spans="2:29" ht="15" x14ac:dyDescent="0.25">
      <c r="B10" s="23" t="s">
        <v>39</v>
      </c>
      <c r="C10" s="91">
        <v>6</v>
      </c>
      <c r="D10" s="65">
        <v>10800</v>
      </c>
      <c r="E10" s="65">
        <v>440</v>
      </c>
      <c r="F10" s="95">
        <f t="shared" si="0"/>
        <v>4752000</v>
      </c>
      <c r="G10" s="109">
        <f>Utilization!I5</f>
        <v>0.77269999999999972</v>
      </c>
      <c r="H10" s="91">
        <f>COUNTIF($C$19:$V$38,"6")</f>
        <v>1</v>
      </c>
      <c r="I10" s="95">
        <v>225</v>
      </c>
      <c r="J10" s="4">
        <f t="shared" si="1"/>
        <v>225</v>
      </c>
      <c r="L10" s="140" t="s">
        <v>2744</v>
      </c>
      <c r="M10" s="142"/>
      <c r="N10" s="91"/>
      <c r="O10" s="141">
        <v>0.06</v>
      </c>
      <c r="P10" s="91">
        <v>6193</v>
      </c>
      <c r="Q10" s="4">
        <v>12387</v>
      </c>
    </row>
    <row r="11" spans="2:29" ht="15.75" thickBot="1" x14ac:dyDescent="0.3">
      <c r="B11" s="171" t="s">
        <v>20</v>
      </c>
      <c r="C11" s="172"/>
      <c r="D11" s="173"/>
      <c r="E11" s="173"/>
      <c r="F11" s="174"/>
      <c r="G11" s="174"/>
      <c r="H11" s="173"/>
      <c r="I11" s="173"/>
      <c r="J11" s="175"/>
      <c r="L11" s="143" t="s">
        <v>2745</v>
      </c>
      <c r="M11" s="144"/>
      <c r="N11" s="144"/>
      <c r="O11" s="145">
        <v>0.10100000000000001</v>
      </c>
      <c r="P11" s="144">
        <v>0</v>
      </c>
      <c r="Q11" s="146">
        <v>6193</v>
      </c>
    </row>
    <row r="12" spans="2:29" ht="15.75" thickTop="1" x14ac:dyDescent="0.25">
      <c r="B12" s="7" t="s">
        <v>2115</v>
      </c>
      <c r="C12" s="91">
        <v>7</v>
      </c>
      <c r="D12" s="64">
        <v>5600</v>
      </c>
      <c r="E12" s="91">
        <v>179</v>
      </c>
      <c r="F12" s="95">
        <f>E12*D12</f>
        <v>1002400</v>
      </c>
      <c r="G12" s="109">
        <f>Utilization!I5</f>
        <v>0.77269999999999972</v>
      </c>
      <c r="H12" s="91">
        <f>COUNTIF($C$19:$V$38,"7")</f>
        <v>0</v>
      </c>
      <c r="I12" s="95">
        <v>225</v>
      </c>
      <c r="J12" s="4">
        <f>I12*H12</f>
        <v>0</v>
      </c>
      <c r="N12" s="12"/>
      <c r="O12" s="11"/>
    </row>
    <row r="13" spans="2:29" ht="15.75" thickBot="1" x14ac:dyDescent="0.3">
      <c r="B13" s="7" t="s">
        <v>2116</v>
      </c>
      <c r="C13" s="91">
        <v>8</v>
      </c>
      <c r="D13" s="64">
        <v>10200</v>
      </c>
      <c r="E13" s="95">
        <v>215</v>
      </c>
      <c r="F13" s="95">
        <f>E13*D13</f>
        <v>2193000</v>
      </c>
      <c r="G13" s="109">
        <f>Utilization!I5</f>
        <v>0.77269999999999972</v>
      </c>
      <c r="H13" s="91">
        <f>COUNTIF($C$19:$V$38,"8")</f>
        <v>6</v>
      </c>
      <c r="I13" s="95">
        <v>60</v>
      </c>
      <c r="J13" s="4">
        <f>I13*H13</f>
        <v>360</v>
      </c>
    </row>
    <row r="14" spans="2:29" ht="15.75" thickBot="1" x14ac:dyDescent="0.3">
      <c r="B14" s="155"/>
      <c r="C14" s="144"/>
      <c r="D14" s="156"/>
      <c r="E14" s="156"/>
      <c r="F14" s="156"/>
      <c r="G14" s="157"/>
      <c r="H14" s="156"/>
      <c r="I14" s="170" t="s">
        <v>2754</v>
      </c>
      <c r="J14" s="182">
        <f>SUM(J12:J13,J5:J10)</f>
        <v>44822</v>
      </c>
      <c r="N14" s="26"/>
    </row>
    <row r="15" spans="2:29" ht="15" x14ac:dyDescent="0.25">
      <c r="B15" s="25"/>
      <c r="C15" s="5"/>
      <c r="D15" s="5"/>
      <c r="E15" s="5"/>
      <c r="F15"/>
      <c r="G15"/>
      <c r="H15" s="5"/>
      <c r="I15"/>
      <c r="J15" s="5"/>
      <c r="K15" s="5"/>
      <c r="L15" s="5"/>
      <c r="M15" s="49"/>
      <c r="O15" s="6"/>
      <c r="P15" s="139"/>
      <c r="R15" s="27"/>
    </row>
    <row r="16" spans="2:29" ht="15" x14ac:dyDescent="0.25">
      <c r="B16" s="25"/>
      <c r="C16" s="5"/>
      <c r="D16" s="5"/>
      <c r="E16" s="5"/>
      <c r="F16"/>
      <c r="G16" s="5"/>
      <c r="H16"/>
      <c r="I16" s="5"/>
      <c r="J16" s="5"/>
      <c r="K16" s="5"/>
      <c r="L16" s="49"/>
      <c r="O16" s="49"/>
      <c r="R16" s="28"/>
    </row>
    <row r="17" spans="2:22" x14ac:dyDescent="0.2">
      <c r="B17" s="9" t="s">
        <v>31</v>
      </c>
      <c r="G17" s="5"/>
      <c r="H17" s="5"/>
      <c r="I17" s="5"/>
    </row>
    <row r="18" spans="2:22" ht="45.75" thickBot="1" x14ac:dyDescent="0.3">
      <c r="B18" s="3"/>
      <c r="C18" s="87" t="s">
        <v>7</v>
      </c>
      <c r="D18" s="87" t="s">
        <v>2112</v>
      </c>
      <c r="E18" s="87" t="s">
        <v>4</v>
      </c>
      <c r="F18" s="87" t="s">
        <v>2</v>
      </c>
      <c r="G18" s="87" t="s">
        <v>18</v>
      </c>
      <c r="H18" s="87" t="s">
        <v>2174</v>
      </c>
      <c r="I18" s="87" t="s">
        <v>2169</v>
      </c>
      <c r="J18" s="87" t="s">
        <v>2170</v>
      </c>
      <c r="K18" s="87" t="s">
        <v>17</v>
      </c>
      <c r="L18" s="87" t="s">
        <v>2175</v>
      </c>
      <c r="M18" s="87" t="s">
        <v>2173</v>
      </c>
      <c r="N18" s="87" t="s">
        <v>6</v>
      </c>
      <c r="O18" s="87" t="s">
        <v>2713</v>
      </c>
      <c r="P18" s="87" t="s">
        <v>2171</v>
      </c>
      <c r="Q18" s="87" t="s">
        <v>2172</v>
      </c>
      <c r="R18" s="87" t="s">
        <v>2167</v>
      </c>
      <c r="S18" s="87" t="s">
        <v>3</v>
      </c>
      <c r="T18" s="87" t="s">
        <v>1</v>
      </c>
      <c r="U18" s="87" t="s">
        <v>5</v>
      </c>
      <c r="V18" s="87" t="s">
        <v>2176</v>
      </c>
    </row>
    <row r="19" spans="2:22" ht="15" x14ac:dyDescent="0.25">
      <c r="B19" s="86" t="s">
        <v>7</v>
      </c>
      <c r="C19" s="13">
        <v>0</v>
      </c>
      <c r="D19" s="14">
        <v>0</v>
      </c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5"/>
    </row>
    <row r="20" spans="2:22" ht="15" x14ac:dyDescent="0.25">
      <c r="B20" s="86" t="s">
        <v>2112</v>
      </c>
      <c r="C20" s="19">
        <v>1</v>
      </c>
      <c r="D20" s="92">
        <v>0</v>
      </c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16"/>
    </row>
    <row r="21" spans="2:22" ht="15" x14ac:dyDescent="0.25">
      <c r="B21" s="86" t="s">
        <v>4</v>
      </c>
      <c r="C21" s="19">
        <v>3</v>
      </c>
      <c r="D21" s="94">
        <v>3</v>
      </c>
      <c r="E21" s="92">
        <v>0</v>
      </c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  <c r="V21" s="16"/>
    </row>
    <row r="22" spans="2:22" ht="15" x14ac:dyDescent="0.25">
      <c r="B22" s="86" t="s">
        <v>2</v>
      </c>
      <c r="C22" s="19">
        <v>4</v>
      </c>
      <c r="D22" s="94">
        <v>3</v>
      </c>
      <c r="E22" s="94">
        <v>3</v>
      </c>
      <c r="F22" s="92">
        <v>0</v>
      </c>
      <c r="G22" s="93"/>
      <c r="H22" s="18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16"/>
    </row>
    <row r="23" spans="2:22" ht="15" x14ac:dyDescent="0.25">
      <c r="B23" s="86" t="s">
        <v>18</v>
      </c>
      <c r="C23" s="19">
        <v>2</v>
      </c>
      <c r="D23" s="94">
        <v>1</v>
      </c>
      <c r="E23" s="94">
        <v>4</v>
      </c>
      <c r="F23" s="94">
        <v>4</v>
      </c>
      <c r="G23" s="92">
        <v>0</v>
      </c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16"/>
    </row>
    <row r="24" spans="2:22" ht="15" x14ac:dyDescent="0.25">
      <c r="B24" s="86" t="s">
        <v>2174</v>
      </c>
      <c r="C24" s="19">
        <v>2</v>
      </c>
      <c r="D24" s="94">
        <v>3</v>
      </c>
      <c r="E24" s="94">
        <v>8</v>
      </c>
      <c r="F24" s="94">
        <v>4</v>
      </c>
      <c r="G24" s="94">
        <v>5</v>
      </c>
      <c r="H24" s="92">
        <v>0</v>
      </c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3"/>
      <c r="V24" s="16"/>
    </row>
    <row r="25" spans="2:22" ht="15" x14ac:dyDescent="0.25">
      <c r="B25" s="86" t="s">
        <v>2169</v>
      </c>
      <c r="C25" s="19">
        <v>3</v>
      </c>
      <c r="D25" s="94">
        <v>1</v>
      </c>
      <c r="E25" s="94">
        <v>3</v>
      </c>
      <c r="F25" s="94">
        <v>5</v>
      </c>
      <c r="G25" s="94">
        <v>2</v>
      </c>
      <c r="H25" s="94">
        <v>2</v>
      </c>
      <c r="I25" s="92">
        <v>0</v>
      </c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16"/>
    </row>
    <row r="26" spans="2:22" ht="15" x14ac:dyDescent="0.25">
      <c r="B26" s="86" t="s">
        <v>2170</v>
      </c>
      <c r="C26" s="19">
        <v>1</v>
      </c>
      <c r="D26" s="94">
        <v>4</v>
      </c>
      <c r="E26" s="94">
        <v>1</v>
      </c>
      <c r="F26" s="94">
        <v>1</v>
      </c>
      <c r="G26" s="94">
        <v>1</v>
      </c>
      <c r="H26" s="94">
        <v>1</v>
      </c>
      <c r="I26" s="94">
        <v>8</v>
      </c>
      <c r="J26" s="92">
        <v>0</v>
      </c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3"/>
      <c r="V26" s="16"/>
    </row>
    <row r="27" spans="2:22" ht="15" x14ac:dyDescent="0.25">
      <c r="B27" s="86" t="s">
        <v>17</v>
      </c>
      <c r="C27" s="19">
        <v>4</v>
      </c>
      <c r="D27" s="94">
        <v>4</v>
      </c>
      <c r="E27" s="94">
        <v>2</v>
      </c>
      <c r="F27" s="94">
        <v>1</v>
      </c>
      <c r="G27" s="94">
        <v>1</v>
      </c>
      <c r="H27" s="94">
        <v>3</v>
      </c>
      <c r="I27" s="94">
        <v>2</v>
      </c>
      <c r="J27" s="94">
        <v>1</v>
      </c>
      <c r="K27" s="92">
        <v>0</v>
      </c>
      <c r="L27" s="93"/>
      <c r="M27" s="93"/>
      <c r="N27" s="93"/>
      <c r="O27" s="93"/>
      <c r="P27" s="93"/>
      <c r="Q27" s="93"/>
      <c r="R27" s="93"/>
      <c r="S27" s="93"/>
      <c r="T27" s="93"/>
      <c r="U27" s="93"/>
      <c r="V27" s="16"/>
    </row>
    <row r="28" spans="2:22" ht="15" x14ac:dyDescent="0.25">
      <c r="B28" s="86" t="s">
        <v>2175</v>
      </c>
      <c r="C28" s="19">
        <v>1</v>
      </c>
      <c r="D28" s="94">
        <v>4</v>
      </c>
      <c r="E28" s="94">
        <v>2</v>
      </c>
      <c r="F28" s="94">
        <v>1</v>
      </c>
      <c r="G28" s="94">
        <v>2</v>
      </c>
      <c r="H28" s="94">
        <v>2</v>
      </c>
      <c r="I28" s="94">
        <v>5</v>
      </c>
      <c r="J28" s="94">
        <v>5</v>
      </c>
      <c r="K28" s="94">
        <v>8</v>
      </c>
      <c r="L28" s="92">
        <v>0</v>
      </c>
      <c r="M28" s="93"/>
      <c r="N28" s="93"/>
      <c r="O28" s="93"/>
      <c r="P28" s="93"/>
      <c r="Q28" s="93"/>
      <c r="R28" s="93"/>
      <c r="S28" s="93"/>
      <c r="T28" s="93"/>
      <c r="U28" s="93"/>
      <c r="V28" s="16"/>
    </row>
    <row r="29" spans="2:22" ht="15" x14ac:dyDescent="0.25">
      <c r="B29" s="86" t="s">
        <v>2173</v>
      </c>
      <c r="C29" s="19">
        <v>3</v>
      </c>
      <c r="D29" s="94">
        <v>2</v>
      </c>
      <c r="E29" s="94">
        <v>4</v>
      </c>
      <c r="F29" s="94">
        <v>3</v>
      </c>
      <c r="G29" s="94">
        <v>4</v>
      </c>
      <c r="H29" s="94">
        <v>3</v>
      </c>
      <c r="I29" s="94">
        <v>1</v>
      </c>
      <c r="J29" s="94">
        <v>1</v>
      </c>
      <c r="K29" s="94">
        <v>1</v>
      </c>
      <c r="L29" s="94">
        <v>2</v>
      </c>
      <c r="M29" s="92">
        <v>0</v>
      </c>
      <c r="N29" s="93"/>
      <c r="O29" s="93"/>
      <c r="P29" s="93"/>
      <c r="Q29" s="93"/>
      <c r="R29" s="93"/>
      <c r="S29" s="93"/>
      <c r="T29" s="93"/>
      <c r="U29" s="93"/>
      <c r="V29" s="16"/>
    </row>
    <row r="30" spans="2:22" ht="15" x14ac:dyDescent="0.25">
      <c r="B30" s="86" t="s">
        <v>6</v>
      </c>
      <c r="C30" s="19">
        <v>4</v>
      </c>
      <c r="D30" s="94">
        <v>1</v>
      </c>
      <c r="E30" s="94">
        <v>3</v>
      </c>
      <c r="F30" s="94">
        <v>2</v>
      </c>
      <c r="G30" s="94">
        <v>4</v>
      </c>
      <c r="H30" s="94">
        <v>3</v>
      </c>
      <c r="I30" s="94">
        <v>5</v>
      </c>
      <c r="J30" s="94">
        <v>2</v>
      </c>
      <c r="K30" s="94">
        <v>1</v>
      </c>
      <c r="L30" s="94">
        <v>3</v>
      </c>
      <c r="M30" s="94">
        <v>2</v>
      </c>
      <c r="N30" s="92">
        <v>0</v>
      </c>
      <c r="O30" s="93"/>
      <c r="P30" s="93"/>
      <c r="Q30" s="93"/>
      <c r="R30" s="93"/>
      <c r="S30" s="93"/>
      <c r="T30" s="93"/>
      <c r="U30" s="93"/>
      <c r="V30" s="16"/>
    </row>
    <row r="31" spans="2:22" ht="15" x14ac:dyDescent="0.25">
      <c r="B31" s="86" t="s">
        <v>2713</v>
      </c>
      <c r="C31" s="19">
        <v>1</v>
      </c>
      <c r="D31" s="94">
        <v>1</v>
      </c>
      <c r="E31" s="94">
        <v>2</v>
      </c>
      <c r="F31" s="94">
        <v>1</v>
      </c>
      <c r="G31" s="94">
        <v>1</v>
      </c>
      <c r="H31" s="94">
        <v>3</v>
      </c>
      <c r="I31" s="94">
        <v>1</v>
      </c>
      <c r="J31" s="94">
        <v>2</v>
      </c>
      <c r="K31" s="94">
        <v>3</v>
      </c>
      <c r="L31" s="94">
        <v>1</v>
      </c>
      <c r="M31" s="94">
        <v>3</v>
      </c>
      <c r="N31" s="94">
        <v>1</v>
      </c>
      <c r="O31" s="92">
        <v>0</v>
      </c>
      <c r="P31" s="93"/>
      <c r="Q31" s="93"/>
      <c r="R31" s="93"/>
      <c r="S31" s="93"/>
      <c r="T31" s="93"/>
      <c r="U31" s="93"/>
      <c r="V31" s="16"/>
    </row>
    <row r="32" spans="2:22" ht="15" x14ac:dyDescent="0.25">
      <c r="B32" s="86" t="s">
        <v>2171</v>
      </c>
      <c r="C32" s="19">
        <v>3</v>
      </c>
      <c r="D32" s="94">
        <v>1</v>
      </c>
      <c r="E32" s="94">
        <v>3</v>
      </c>
      <c r="F32" s="94">
        <v>1</v>
      </c>
      <c r="G32" s="94">
        <v>5</v>
      </c>
      <c r="H32" s="94">
        <v>5</v>
      </c>
      <c r="I32" s="94">
        <v>3</v>
      </c>
      <c r="J32" s="94">
        <v>2</v>
      </c>
      <c r="K32" s="94">
        <v>2</v>
      </c>
      <c r="L32" s="94">
        <v>2</v>
      </c>
      <c r="M32" s="94">
        <v>5</v>
      </c>
      <c r="N32" s="94">
        <v>2</v>
      </c>
      <c r="O32" s="94">
        <v>4</v>
      </c>
      <c r="P32" s="92">
        <v>0</v>
      </c>
      <c r="Q32" s="93"/>
      <c r="R32" s="93"/>
      <c r="S32" s="93"/>
      <c r="T32" s="93"/>
      <c r="U32" s="93"/>
      <c r="V32" s="16"/>
    </row>
    <row r="33" spans="2:23" ht="15" x14ac:dyDescent="0.25">
      <c r="B33" s="86" t="s">
        <v>2172</v>
      </c>
      <c r="C33" s="19">
        <v>4</v>
      </c>
      <c r="D33" s="94">
        <v>2</v>
      </c>
      <c r="E33" s="94">
        <v>2</v>
      </c>
      <c r="F33" s="94">
        <v>1</v>
      </c>
      <c r="G33" s="94">
        <v>3</v>
      </c>
      <c r="H33" s="94">
        <v>8</v>
      </c>
      <c r="I33" s="94">
        <v>3</v>
      </c>
      <c r="J33" s="94">
        <v>1</v>
      </c>
      <c r="K33" s="94">
        <v>5</v>
      </c>
      <c r="L33" s="94">
        <v>1</v>
      </c>
      <c r="M33" s="94">
        <v>2</v>
      </c>
      <c r="N33" s="94">
        <v>4</v>
      </c>
      <c r="O33" s="94">
        <v>2</v>
      </c>
      <c r="P33" s="94">
        <v>2</v>
      </c>
      <c r="Q33" s="92">
        <v>0</v>
      </c>
      <c r="R33" s="93"/>
      <c r="S33" s="93"/>
      <c r="T33" s="93"/>
      <c r="U33" s="93"/>
      <c r="V33" s="16"/>
    </row>
    <row r="34" spans="2:23" ht="15" x14ac:dyDescent="0.25">
      <c r="B34" s="86" t="s">
        <v>2167</v>
      </c>
      <c r="C34" s="19">
        <v>1</v>
      </c>
      <c r="D34" s="94">
        <v>5</v>
      </c>
      <c r="E34" s="94">
        <v>1</v>
      </c>
      <c r="F34" s="94">
        <v>2</v>
      </c>
      <c r="G34" s="94">
        <v>3</v>
      </c>
      <c r="H34" s="94">
        <v>1</v>
      </c>
      <c r="I34" s="94">
        <v>5</v>
      </c>
      <c r="J34" s="94">
        <v>1</v>
      </c>
      <c r="K34" s="94">
        <v>5</v>
      </c>
      <c r="L34" s="94">
        <v>1</v>
      </c>
      <c r="M34" s="94">
        <v>1</v>
      </c>
      <c r="N34" s="94">
        <v>4</v>
      </c>
      <c r="O34" s="94">
        <v>1</v>
      </c>
      <c r="P34" s="94">
        <v>2</v>
      </c>
      <c r="Q34" s="94">
        <v>1</v>
      </c>
      <c r="R34" s="92">
        <v>0</v>
      </c>
      <c r="S34" s="93"/>
      <c r="T34" s="93"/>
      <c r="U34" s="93"/>
      <c r="V34" s="16"/>
    </row>
    <row r="35" spans="2:23" ht="15" x14ac:dyDescent="0.25">
      <c r="B35" s="86" t="s">
        <v>3</v>
      </c>
      <c r="C35" s="19">
        <v>2</v>
      </c>
      <c r="D35" s="94">
        <v>4</v>
      </c>
      <c r="E35" s="94">
        <v>1</v>
      </c>
      <c r="F35" s="94">
        <v>2</v>
      </c>
      <c r="G35" s="94">
        <v>1</v>
      </c>
      <c r="H35" s="94">
        <v>4</v>
      </c>
      <c r="I35" s="94">
        <v>2</v>
      </c>
      <c r="J35" s="94">
        <v>3</v>
      </c>
      <c r="K35" s="94">
        <v>1</v>
      </c>
      <c r="L35" s="94">
        <v>1</v>
      </c>
      <c r="M35" s="94">
        <v>1</v>
      </c>
      <c r="N35" s="94">
        <v>4</v>
      </c>
      <c r="O35" s="94">
        <v>5</v>
      </c>
      <c r="P35" s="94">
        <v>5</v>
      </c>
      <c r="Q35" s="94">
        <v>1</v>
      </c>
      <c r="R35" s="94">
        <v>8</v>
      </c>
      <c r="S35" s="92">
        <v>0</v>
      </c>
      <c r="T35" s="93"/>
      <c r="U35" s="93"/>
      <c r="V35" s="16"/>
    </row>
    <row r="36" spans="2:23" ht="15" x14ac:dyDescent="0.25">
      <c r="B36" s="86" t="s">
        <v>1</v>
      </c>
      <c r="C36" s="19">
        <v>1</v>
      </c>
      <c r="D36" s="94">
        <v>2</v>
      </c>
      <c r="E36" s="94">
        <v>1</v>
      </c>
      <c r="F36" s="94">
        <v>3</v>
      </c>
      <c r="G36" s="94">
        <v>3</v>
      </c>
      <c r="H36" s="94">
        <v>4</v>
      </c>
      <c r="I36" s="94">
        <v>4</v>
      </c>
      <c r="J36" s="94">
        <v>6</v>
      </c>
      <c r="K36" s="94">
        <v>1</v>
      </c>
      <c r="L36" s="94">
        <v>1</v>
      </c>
      <c r="M36" s="94">
        <v>5</v>
      </c>
      <c r="N36" s="94">
        <v>2</v>
      </c>
      <c r="O36" s="94">
        <v>1</v>
      </c>
      <c r="P36" s="94">
        <v>5</v>
      </c>
      <c r="Q36" s="94">
        <v>2</v>
      </c>
      <c r="R36" s="94">
        <v>1</v>
      </c>
      <c r="S36" s="94">
        <v>1</v>
      </c>
      <c r="T36" s="92">
        <v>0</v>
      </c>
      <c r="U36" s="93"/>
      <c r="V36" s="16"/>
    </row>
    <row r="37" spans="2:23" ht="15" x14ac:dyDescent="0.25">
      <c r="B37" s="86" t="s">
        <v>5</v>
      </c>
      <c r="C37" s="19">
        <v>2</v>
      </c>
      <c r="D37" s="94">
        <v>3</v>
      </c>
      <c r="E37" s="94">
        <v>2</v>
      </c>
      <c r="F37" s="94">
        <v>5</v>
      </c>
      <c r="G37" s="94">
        <v>2</v>
      </c>
      <c r="H37" s="94">
        <v>2</v>
      </c>
      <c r="I37" s="94">
        <v>2</v>
      </c>
      <c r="J37" s="94">
        <v>2</v>
      </c>
      <c r="K37" s="94">
        <v>1</v>
      </c>
      <c r="L37" s="94">
        <v>2</v>
      </c>
      <c r="M37" s="94">
        <v>2</v>
      </c>
      <c r="N37" s="94">
        <v>2</v>
      </c>
      <c r="O37" s="94">
        <v>5</v>
      </c>
      <c r="P37" s="94">
        <v>3</v>
      </c>
      <c r="Q37" s="94">
        <v>1</v>
      </c>
      <c r="R37" s="94">
        <v>1</v>
      </c>
      <c r="S37" s="94">
        <v>2</v>
      </c>
      <c r="T37" s="94">
        <v>5</v>
      </c>
      <c r="U37" s="92">
        <v>0</v>
      </c>
      <c r="V37" s="16"/>
    </row>
    <row r="38" spans="2:23" ht="15.75" thickBot="1" x14ac:dyDescent="0.3">
      <c r="B38" s="86" t="s">
        <v>2176</v>
      </c>
      <c r="C38" s="20">
        <v>3</v>
      </c>
      <c r="D38" s="21">
        <v>3</v>
      </c>
      <c r="E38" s="21">
        <v>1</v>
      </c>
      <c r="F38" s="21">
        <v>5</v>
      </c>
      <c r="G38" s="21">
        <v>5</v>
      </c>
      <c r="H38" s="21">
        <v>2</v>
      </c>
      <c r="I38" s="21">
        <v>2</v>
      </c>
      <c r="J38" s="21">
        <v>5</v>
      </c>
      <c r="K38" s="21">
        <v>1</v>
      </c>
      <c r="L38" s="21">
        <v>2</v>
      </c>
      <c r="M38" s="21">
        <v>1</v>
      </c>
      <c r="N38" s="21">
        <v>5</v>
      </c>
      <c r="O38" s="21">
        <v>8</v>
      </c>
      <c r="P38" s="21">
        <v>2</v>
      </c>
      <c r="Q38" s="21">
        <v>5</v>
      </c>
      <c r="R38" s="21">
        <v>2</v>
      </c>
      <c r="S38" s="21">
        <v>5</v>
      </c>
      <c r="T38" s="21">
        <v>1</v>
      </c>
      <c r="U38" s="21">
        <v>1</v>
      </c>
      <c r="V38" s="17">
        <v>0</v>
      </c>
    </row>
    <row r="39" spans="2:23" x14ac:dyDescent="0.2">
      <c r="B39" s="3"/>
      <c r="C39" s="139"/>
      <c r="W39" s="139"/>
    </row>
    <row r="40" spans="2:23" x14ac:dyDescent="0.2">
      <c r="B40" s="3"/>
    </row>
    <row r="41" spans="2:23" x14ac:dyDescent="0.2">
      <c r="B41" s="9" t="s">
        <v>32</v>
      </c>
    </row>
    <row r="42" spans="2:23" ht="45.75" thickBot="1" x14ac:dyDescent="0.3">
      <c r="B42" s="3"/>
      <c r="C42" s="87" t="s">
        <v>7</v>
      </c>
      <c r="D42" s="87" t="s">
        <v>2112</v>
      </c>
      <c r="E42" s="87" t="s">
        <v>4</v>
      </c>
      <c r="F42" s="87" t="s">
        <v>2</v>
      </c>
      <c r="G42" s="87" t="s">
        <v>18</v>
      </c>
      <c r="H42" s="87" t="s">
        <v>2174</v>
      </c>
      <c r="I42" s="87" t="s">
        <v>2169</v>
      </c>
      <c r="J42" s="87" t="s">
        <v>2170</v>
      </c>
      <c r="K42" s="87" t="s">
        <v>17</v>
      </c>
      <c r="L42" s="87" t="s">
        <v>2175</v>
      </c>
      <c r="M42" s="87" t="s">
        <v>2173</v>
      </c>
      <c r="N42" s="87" t="s">
        <v>6</v>
      </c>
      <c r="O42" s="87" t="s">
        <v>2713</v>
      </c>
      <c r="P42" s="87" t="s">
        <v>2171</v>
      </c>
      <c r="Q42" s="87" t="s">
        <v>2172</v>
      </c>
      <c r="R42" s="87" t="s">
        <v>2167</v>
      </c>
      <c r="S42" s="87" t="s">
        <v>3</v>
      </c>
      <c r="T42" s="87" t="s">
        <v>1</v>
      </c>
      <c r="U42" s="87" t="s">
        <v>5</v>
      </c>
      <c r="V42" s="87" t="s">
        <v>2176</v>
      </c>
    </row>
    <row r="43" spans="2:23" ht="15" x14ac:dyDescent="0.25">
      <c r="B43" s="86" t="s">
        <v>7</v>
      </c>
      <c r="C43" s="88">
        <v>0</v>
      </c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96"/>
    </row>
    <row r="44" spans="2:23" ht="15" x14ac:dyDescent="0.25">
      <c r="B44" s="86" t="s">
        <v>2112</v>
      </c>
      <c r="C44" s="97">
        <v>3</v>
      </c>
      <c r="D44" s="98">
        <v>0</v>
      </c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100"/>
    </row>
    <row r="45" spans="2:23" ht="15" x14ac:dyDescent="0.25">
      <c r="B45" s="86" t="s">
        <v>4</v>
      </c>
      <c r="C45" s="97">
        <v>11</v>
      </c>
      <c r="D45" s="101">
        <v>0</v>
      </c>
      <c r="E45" s="98">
        <v>0</v>
      </c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9"/>
      <c r="R45" s="102"/>
      <c r="S45" s="99"/>
      <c r="T45" s="99"/>
      <c r="U45" s="99"/>
      <c r="V45" s="100"/>
    </row>
    <row r="46" spans="2:23" ht="15" x14ac:dyDescent="0.25">
      <c r="B46" s="86" t="s">
        <v>2</v>
      </c>
      <c r="C46" s="97">
        <v>9</v>
      </c>
      <c r="D46" s="101">
        <v>0</v>
      </c>
      <c r="E46" s="101">
        <v>57</v>
      </c>
      <c r="F46" s="98">
        <v>0</v>
      </c>
      <c r="G46" s="102"/>
      <c r="H46" s="102"/>
      <c r="I46" s="99"/>
      <c r="J46" s="99"/>
      <c r="K46" s="99"/>
      <c r="L46" s="99"/>
      <c r="M46" s="102"/>
      <c r="N46" s="102"/>
      <c r="O46" s="102"/>
      <c r="P46" s="102"/>
      <c r="Q46" s="102"/>
      <c r="R46" s="99"/>
      <c r="S46" s="99"/>
      <c r="T46" s="99"/>
      <c r="U46" s="99"/>
      <c r="V46" s="100"/>
    </row>
    <row r="47" spans="2:23" ht="15" x14ac:dyDescent="0.25">
      <c r="B47" s="86" t="s">
        <v>18</v>
      </c>
      <c r="C47" s="97">
        <v>9</v>
      </c>
      <c r="D47" s="101">
        <v>0</v>
      </c>
      <c r="E47" s="101">
        <v>32</v>
      </c>
      <c r="F47" s="101">
        <v>30</v>
      </c>
      <c r="G47" s="98">
        <v>0</v>
      </c>
      <c r="H47" s="99"/>
      <c r="I47" s="99"/>
      <c r="J47" s="99"/>
      <c r="K47" s="99"/>
      <c r="L47" s="99"/>
      <c r="M47" s="99"/>
      <c r="N47" s="99"/>
      <c r="O47" s="99"/>
      <c r="P47" s="99"/>
      <c r="Q47" s="99"/>
      <c r="R47" s="99"/>
      <c r="S47" s="99"/>
      <c r="T47" s="99"/>
      <c r="U47" s="99"/>
      <c r="V47" s="100"/>
    </row>
    <row r="48" spans="2:23" ht="15" x14ac:dyDescent="0.25">
      <c r="B48" s="86" t="s">
        <v>2174</v>
      </c>
      <c r="C48" s="97">
        <v>8</v>
      </c>
      <c r="D48" s="101">
        <v>0</v>
      </c>
      <c r="E48" s="101">
        <v>71</v>
      </c>
      <c r="F48" s="101">
        <v>25</v>
      </c>
      <c r="G48" s="101">
        <v>1</v>
      </c>
      <c r="H48" s="98">
        <v>0</v>
      </c>
      <c r="I48" s="99"/>
      <c r="J48" s="99"/>
      <c r="K48" s="99"/>
      <c r="L48" s="99"/>
      <c r="M48" s="99"/>
      <c r="N48" s="99"/>
      <c r="O48" s="99"/>
      <c r="P48" s="99"/>
      <c r="Q48" s="99"/>
      <c r="R48" s="99"/>
      <c r="S48" s="99"/>
      <c r="T48" s="99"/>
      <c r="U48" s="99"/>
      <c r="V48" s="100"/>
    </row>
    <row r="49" spans="2:22" ht="15" x14ac:dyDescent="0.25">
      <c r="B49" s="86" t="s">
        <v>2169</v>
      </c>
      <c r="C49" s="97">
        <v>0</v>
      </c>
      <c r="D49" s="101">
        <v>14</v>
      </c>
      <c r="E49" s="101">
        <v>15</v>
      </c>
      <c r="F49" s="101">
        <v>18</v>
      </c>
      <c r="G49" s="101">
        <v>12</v>
      </c>
      <c r="H49" s="101">
        <v>10</v>
      </c>
      <c r="I49" s="98">
        <v>0</v>
      </c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100"/>
    </row>
    <row r="50" spans="2:22" ht="15" x14ac:dyDescent="0.25">
      <c r="B50" s="86" t="s">
        <v>2170</v>
      </c>
      <c r="C50" s="97">
        <v>0</v>
      </c>
      <c r="D50" s="101">
        <v>4</v>
      </c>
      <c r="E50" s="101">
        <v>17</v>
      </c>
      <c r="F50" s="101">
        <v>16</v>
      </c>
      <c r="G50" s="101">
        <v>11</v>
      </c>
      <c r="H50" s="101">
        <v>9</v>
      </c>
      <c r="I50" s="101">
        <v>0</v>
      </c>
      <c r="J50" s="98">
        <v>0</v>
      </c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100"/>
    </row>
    <row r="51" spans="2:22" ht="15" x14ac:dyDescent="0.25">
      <c r="B51" s="86" t="s">
        <v>17</v>
      </c>
      <c r="C51" s="97">
        <v>1</v>
      </c>
      <c r="D51" s="101">
        <v>2</v>
      </c>
      <c r="E51" s="101">
        <v>20</v>
      </c>
      <c r="F51" s="101">
        <v>24</v>
      </c>
      <c r="G51" s="101">
        <v>17</v>
      </c>
      <c r="H51" s="101">
        <v>8</v>
      </c>
      <c r="I51" s="101">
        <v>7</v>
      </c>
      <c r="J51" s="101">
        <v>7</v>
      </c>
      <c r="K51" s="98">
        <v>0</v>
      </c>
      <c r="L51" s="99"/>
      <c r="M51" s="99"/>
      <c r="N51" s="99"/>
      <c r="O51" s="99"/>
      <c r="P51" s="99"/>
      <c r="Q51" s="99"/>
      <c r="R51" s="99"/>
      <c r="S51" s="99"/>
      <c r="T51" s="99"/>
      <c r="U51" s="99"/>
      <c r="V51" s="100"/>
    </row>
    <row r="52" spans="2:22" ht="15" x14ac:dyDescent="0.25">
      <c r="B52" s="86" t="s">
        <v>2175</v>
      </c>
      <c r="C52" s="97">
        <v>3</v>
      </c>
      <c r="D52" s="101">
        <v>2</v>
      </c>
      <c r="E52" s="101">
        <v>19</v>
      </c>
      <c r="F52" s="101">
        <v>25</v>
      </c>
      <c r="G52" s="101">
        <v>12</v>
      </c>
      <c r="H52" s="101">
        <v>10</v>
      </c>
      <c r="I52" s="101">
        <v>8</v>
      </c>
      <c r="J52" s="101">
        <v>5</v>
      </c>
      <c r="K52" s="101">
        <v>11</v>
      </c>
      <c r="L52" s="98">
        <v>0</v>
      </c>
      <c r="M52" s="99"/>
      <c r="N52" s="99"/>
      <c r="O52" s="99"/>
      <c r="P52" s="99"/>
      <c r="Q52" s="99"/>
      <c r="R52" s="99"/>
      <c r="S52" s="99"/>
      <c r="T52" s="99"/>
      <c r="U52" s="99"/>
      <c r="V52" s="100"/>
    </row>
    <row r="53" spans="2:22" ht="15" x14ac:dyDescent="0.25">
      <c r="B53" s="86" t="s">
        <v>2173</v>
      </c>
      <c r="C53" s="97">
        <v>5</v>
      </c>
      <c r="D53" s="101">
        <v>0</v>
      </c>
      <c r="E53" s="101">
        <v>20</v>
      </c>
      <c r="F53" s="101">
        <v>22</v>
      </c>
      <c r="G53" s="101">
        <v>13</v>
      </c>
      <c r="H53" s="101">
        <v>13</v>
      </c>
      <c r="I53" s="101">
        <v>11</v>
      </c>
      <c r="J53" s="101">
        <v>7</v>
      </c>
      <c r="K53" s="101">
        <v>11</v>
      </c>
      <c r="L53" s="101">
        <v>8</v>
      </c>
      <c r="M53" s="98">
        <v>0</v>
      </c>
      <c r="N53" s="99"/>
      <c r="O53" s="99"/>
      <c r="P53" s="99"/>
      <c r="Q53" s="99"/>
      <c r="R53" s="99"/>
      <c r="S53" s="99"/>
      <c r="T53" s="99"/>
      <c r="U53" s="99"/>
      <c r="V53" s="100"/>
    </row>
    <row r="54" spans="2:22" ht="15" x14ac:dyDescent="0.25">
      <c r="B54" s="86" t="s">
        <v>6</v>
      </c>
      <c r="C54" s="97">
        <v>5</v>
      </c>
      <c r="D54" s="101">
        <v>0</v>
      </c>
      <c r="E54" s="101">
        <v>33</v>
      </c>
      <c r="F54" s="101">
        <v>40</v>
      </c>
      <c r="G54" s="101">
        <v>18</v>
      </c>
      <c r="H54" s="101">
        <v>18</v>
      </c>
      <c r="I54" s="101">
        <v>11</v>
      </c>
      <c r="J54" s="101">
        <v>7</v>
      </c>
      <c r="K54" s="101">
        <v>15</v>
      </c>
      <c r="L54" s="101">
        <v>9</v>
      </c>
      <c r="M54" s="101">
        <v>17</v>
      </c>
      <c r="N54" s="98">
        <v>0</v>
      </c>
      <c r="O54" s="99"/>
      <c r="P54" s="99"/>
      <c r="Q54" s="99"/>
      <c r="R54" s="99"/>
      <c r="S54" s="99"/>
      <c r="T54" s="99"/>
      <c r="U54" s="99"/>
      <c r="V54" s="100"/>
    </row>
    <row r="55" spans="2:22" ht="15" x14ac:dyDescent="0.25">
      <c r="B55" s="86" t="s">
        <v>2713</v>
      </c>
      <c r="C55" s="97">
        <v>2</v>
      </c>
      <c r="D55" s="101">
        <v>8</v>
      </c>
      <c r="E55" s="101">
        <v>5</v>
      </c>
      <c r="F55" s="101">
        <v>7</v>
      </c>
      <c r="G55" s="101">
        <v>5</v>
      </c>
      <c r="H55" s="101">
        <v>2</v>
      </c>
      <c r="I55" s="101">
        <v>7</v>
      </c>
      <c r="J55" s="101">
        <v>3</v>
      </c>
      <c r="K55" s="101">
        <v>0</v>
      </c>
      <c r="L55" s="101">
        <v>2</v>
      </c>
      <c r="M55" s="101">
        <v>0</v>
      </c>
      <c r="N55" s="101">
        <v>4</v>
      </c>
      <c r="O55" s="98">
        <v>0</v>
      </c>
      <c r="P55" s="99"/>
      <c r="Q55" s="99"/>
      <c r="R55" s="99"/>
      <c r="S55" s="99"/>
      <c r="T55" s="99"/>
      <c r="U55" s="99"/>
      <c r="V55" s="100"/>
    </row>
    <row r="56" spans="2:22" ht="15" x14ac:dyDescent="0.25">
      <c r="B56" s="86" t="s">
        <v>2171</v>
      </c>
      <c r="C56" s="97">
        <v>3</v>
      </c>
      <c r="D56" s="101">
        <v>13</v>
      </c>
      <c r="E56" s="101">
        <v>15</v>
      </c>
      <c r="F56" s="101">
        <v>24</v>
      </c>
      <c r="G56" s="101">
        <v>12</v>
      </c>
      <c r="H56" s="101">
        <v>10</v>
      </c>
      <c r="I56" s="101">
        <v>14</v>
      </c>
      <c r="J56" s="101">
        <v>12</v>
      </c>
      <c r="K56" s="101">
        <v>7</v>
      </c>
      <c r="L56" s="101">
        <v>7</v>
      </c>
      <c r="M56" s="101">
        <v>8</v>
      </c>
      <c r="N56" s="101">
        <v>10</v>
      </c>
      <c r="O56" s="101">
        <v>3</v>
      </c>
      <c r="P56" s="98">
        <v>0</v>
      </c>
      <c r="Q56" s="99"/>
      <c r="R56" s="99"/>
      <c r="S56" s="99"/>
      <c r="T56" s="99"/>
      <c r="U56" s="99"/>
      <c r="V56" s="100"/>
    </row>
    <row r="57" spans="2:22" ht="15" x14ac:dyDescent="0.25">
      <c r="B57" s="86" t="s">
        <v>2172</v>
      </c>
      <c r="C57" s="97">
        <v>4</v>
      </c>
      <c r="D57" s="101">
        <v>0</v>
      </c>
      <c r="E57" s="101">
        <v>30</v>
      </c>
      <c r="F57" s="101">
        <v>40</v>
      </c>
      <c r="G57" s="101">
        <v>15</v>
      </c>
      <c r="H57" s="101">
        <v>29.000000000000004</v>
      </c>
      <c r="I57" s="101">
        <v>6</v>
      </c>
      <c r="J57" s="101">
        <v>7</v>
      </c>
      <c r="K57" s="101">
        <v>8</v>
      </c>
      <c r="L57" s="101">
        <v>11</v>
      </c>
      <c r="M57" s="101">
        <v>12</v>
      </c>
      <c r="N57" s="101">
        <v>11</v>
      </c>
      <c r="O57" s="101">
        <v>0</v>
      </c>
      <c r="P57" s="101">
        <v>7</v>
      </c>
      <c r="Q57" s="98">
        <v>0</v>
      </c>
      <c r="R57" s="99"/>
      <c r="S57" s="99"/>
      <c r="T57" s="99"/>
      <c r="U57" s="99"/>
      <c r="V57" s="100"/>
    </row>
    <row r="58" spans="2:22" ht="15" x14ac:dyDescent="0.25">
      <c r="B58" s="86" t="s">
        <v>2167</v>
      </c>
      <c r="C58" s="97">
        <v>5</v>
      </c>
      <c r="D58" s="101">
        <v>7</v>
      </c>
      <c r="E58" s="101">
        <v>19</v>
      </c>
      <c r="F58" s="101">
        <v>13</v>
      </c>
      <c r="G58" s="101">
        <v>7</v>
      </c>
      <c r="H58" s="101">
        <v>11</v>
      </c>
      <c r="I58" s="101">
        <v>14</v>
      </c>
      <c r="J58" s="101">
        <v>13</v>
      </c>
      <c r="K58" s="101">
        <v>6</v>
      </c>
      <c r="L58" s="101">
        <v>8</v>
      </c>
      <c r="M58" s="101">
        <v>8</v>
      </c>
      <c r="N58" s="101">
        <v>5</v>
      </c>
      <c r="O58" s="101">
        <v>5</v>
      </c>
      <c r="P58" s="101">
        <v>13</v>
      </c>
      <c r="Q58" s="101">
        <v>8</v>
      </c>
      <c r="R58" s="98">
        <v>0</v>
      </c>
      <c r="S58" s="99"/>
      <c r="T58" s="99"/>
      <c r="U58" s="99"/>
      <c r="V58" s="100"/>
    </row>
    <row r="59" spans="2:22" ht="15" x14ac:dyDescent="0.25">
      <c r="B59" s="86" t="s">
        <v>3</v>
      </c>
      <c r="C59" s="97">
        <v>2</v>
      </c>
      <c r="D59" s="101">
        <v>2</v>
      </c>
      <c r="E59" s="101">
        <v>15</v>
      </c>
      <c r="F59" s="101">
        <v>8</v>
      </c>
      <c r="G59" s="101">
        <v>8</v>
      </c>
      <c r="H59" s="101">
        <v>3</v>
      </c>
      <c r="I59" s="101">
        <v>8</v>
      </c>
      <c r="J59" s="101">
        <v>4</v>
      </c>
      <c r="K59" s="101">
        <v>9</v>
      </c>
      <c r="L59" s="101">
        <v>9</v>
      </c>
      <c r="M59" s="101">
        <v>5</v>
      </c>
      <c r="N59" s="101">
        <v>3</v>
      </c>
      <c r="O59" s="101">
        <v>2</v>
      </c>
      <c r="P59" s="101">
        <v>8</v>
      </c>
      <c r="Q59" s="101">
        <v>5</v>
      </c>
      <c r="R59" s="101">
        <v>10</v>
      </c>
      <c r="S59" s="98">
        <v>0</v>
      </c>
      <c r="T59" s="99"/>
      <c r="U59" s="99"/>
      <c r="V59" s="100"/>
    </row>
    <row r="60" spans="2:22" ht="15" x14ac:dyDescent="0.25">
      <c r="B60" s="86" t="s">
        <v>1</v>
      </c>
      <c r="C60" s="97">
        <v>0</v>
      </c>
      <c r="D60" s="101">
        <v>14</v>
      </c>
      <c r="E60" s="101">
        <v>40</v>
      </c>
      <c r="F60" s="101">
        <v>21</v>
      </c>
      <c r="G60" s="101">
        <v>14</v>
      </c>
      <c r="H60" s="101">
        <v>10</v>
      </c>
      <c r="I60" s="101">
        <v>0</v>
      </c>
      <c r="J60" s="101">
        <v>15</v>
      </c>
      <c r="K60" s="101">
        <v>16</v>
      </c>
      <c r="L60" s="101">
        <v>16</v>
      </c>
      <c r="M60" s="101">
        <v>12</v>
      </c>
      <c r="N60" s="101">
        <v>16</v>
      </c>
      <c r="O60" s="101">
        <v>11</v>
      </c>
      <c r="P60" s="101">
        <v>28</v>
      </c>
      <c r="Q60" s="101">
        <v>11</v>
      </c>
      <c r="R60" s="101">
        <v>29</v>
      </c>
      <c r="S60" s="101">
        <v>18</v>
      </c>
      <c r="T60" s="98">
        <v>0</v>
      </c>
      <c r="U60" s="99"/>
      <c r="V60" s="100"/>
    </row>
    <row r="61" spans="2:22" ht="15" x14ac:dyDescent="0.25">
      <c r="B61" s="86" t="s">
        <v>5</v>
      </c>
      <c r="C61" s="97">
        <v>0</v>
      </c>
      <c r="D61" s="101">
        <v>11</v>
      </c>
      <c r="E61" s="101">
        <v>23</v>
      </c>
      <c r="F61" s="101">
        <v>22</v>
      </c>
      <c r="G61" s="101">
        <v>15</v>
      </c>
      <c r="H61" s="101">
        <v>13</v>
      </c>
      <c r="I61" s="101">
        <v>19</v>
      </c>
      <c r="J61" s="101">
        <v>12</v>
      </c>
      <c r="K61" s="101">
        <v>10</v>
      </c>
      <c r="L61" s="101">
        <v>7</v>
      </c>
      <c r="M61" s="101">
        <v>0</v>
      </c>
      <c r="N61" s="101">
        <v>13</v>
      </c>
      <c r="O61" s="101">
        <v>8</v>
      </c>
      <c r="P61" s="101">
        <v>15</v>
      </c>
      <c r="Q61" s="101">
        <v>14</v>
      </c>
      <c r="R61" s="101">
        <v>20</v>
      </c>
      <c r="S61" s="101">
        <v>5</v>
      </c>
      <c r="T61" s="101">
        <v>29</v>
      </c>
      <c r="U61" s="98">
        <v>0</v>
      </c>
      <c r="V61" s="100"/>
    </row>
    <row r="62" spans="2:22" ht="15.75" thickBot="1" x14ac:dyDescent="0.3">
      <c r="B62" s="86" t="s">
        <v>2176</v>
      </c>
      <c r="C62" s="103">
        <v>2</v>
      </c>
      <c r="D62" s="104">
        <v>8</v>
      </c>
      <c r="E62" s="104">
        <v>25</v>
      </c>
      <c r="F62" s="104">
        <v>16</v>
      </c>
      <c r="G62" s="104">
        <v>11</v>
      </c>
      <c r="H62" s="104">
        <v>9</v>
      </c>
      <c r="I62" s="104">
        <v>14</v>
      </c>
      <c r="J62" s="104">
        <v>9</v>
      </c>
      <c r="K62" s="104">
        <v>7</v>
      </c>
      <c r="L62" s="104">
        <v>5</v>
      </c>
      <c r="M62" s="104">
        <v>10</v>
      </c>
      <c r="N62" s="104">
        <v>10</v>
      </c>
      <c r="O62" s="104">
        <v>9</v>
      </c>
      <c r="P62" s="104">
        <v>13</v>
      </c>
      <c r="Q62" s="104">
        <v>7</v>
      </c>
      <c r="R62" s="104">
        <v>10</v>
      </c>
      <c r="S62" s="104">
        <v>4</v>
      </c>
      <c r="T62" s="104">
        <v>29</v>
      </c>
      <c r="U62" s="104">
        <v>29</v>
      </c>
      <c r="V62" s="105">
        <v>0</v>
      </c>
    </row>
    <row r="65" spans="2:44" hidden="1" x14ac:dyDescent="0.2">
      <c r="B65" s="9" t="s">
        <v>38</v>
      </c>
      <c r="G65" s="5"/>
      <c r="H65" s="5"/>
      <c r="I65" s="5"/>
      <c r="X65" s="9" t="s">
        <v>2746</v>
      </c>
      <c r="AC65" s="91"/>
      <c r="AD65" s="91"/>
      <c r="AE65" s="91"/>
    </row>
    <row r="66" spans="2:44" ht="45.75" hidden="1" thickBot="1" x14ac:dyDescent="0.3">
      <c r="B66" s="3"/>
      <c r="C66" s="87" t="s">
        <v>7</v>
      </c>
      <c r="D66" s="87" t="s">
        <v>2112</v>
      </c>
      <c r="E66" s="87" t="s">
        <v>4</v>
      </c>
      <c r="F66" s="87" t="s">
        <v>2</v>
      </c>
      <c r="G66" s="87" t="s">
        <v>18</v>
      </c>
      <c r="H66" s="87" t="s">
        <v>2174</v>
      </c>
      <c r="I66" s="87" t="s">
        <v>2169</v>
      </c>
      <c r="J66" s="87" t="s">
        <v>2170</v>
      </c>
      <c r="K66" s="87" t="s">
        <v>17</v>
      </c>
      <c r="L66" s="87" t="s">
        <v>2175</v>
      </c>
      <c r="M66" s="87" t="s">
        <v>2173</v>
      </c>
      <c r="N66" s="87" t="s">
        <v>6</v>
      </c>
      <c r="O66" s="87" t="s">
        <v>2713</v>
      </c>
      <c r="P66" s="87" t="s">
        <v>2171</v>
      </c>
      <c r="Q66" s="87" t="s">
        <v>2172</v>
      </c>
      <c r="R66" s="87" t="s">
        <v>2167</v>
      </c>
      <c r="S66" s="87" t="s">
        <v>3</v>
      </c>
      <c r="T66" s="87" t="s">
        <v>1</v>
      </c>
      <c r="U66" s="87" t="s">
        <v>5</v>
      </c>
      <c r="V66" s="87" t="s">
        <v>2176</v>
      </c>
      <c r="Y66" s="87" t="s">
        <v>7</v>
      </c>
      <c r="Z66" s="87" t="s">
        <v>2112</v>
      </c>
      <c r="AA66" s="87" t="s">
        <v>4</v>
      </c>
      <c r="AB66" s="87" t="s">
        <v>2</v>
      </c>
      <c r="AC66" s="87" t="s">
        <v>18</v>
      </c>
      <c r="AD66" s="87" t="s">
        <v>2174</v>
      </c>
      <c r="AE66" s="87" t="s">
        <v>2169</v>
      </c>
      <c r="AF66" s="87" t="s">
        <v>2170</v>
      </c>
      <c r="AG66" s="87" t="s">
        <v>17</v>
      </c>
      <c r="AH66" s="87" t="s">
        <v>2175</v>
      </c>
      <c r="AI66" s="87" t="s">
        <v>2173</v>
      </c>
      <c r="AJ66" s="87" t="s">
        <v>6</v>
      </c>
      <c r="AK66" s="87" t="s">
        <v>2713</v>
      </c>
      <c r="AL66" s="87" t="s">
        <v>2171</v>
      </c>
      <c r="AM66" s="87" t="s">
        <v>2172</v>
      </c>
      <c r="AN66" s="87" t="s">
        <v>2167</v>
      </c>
      <c r="AO66" s="87" t="s">
        <v>3</v>
      </c>
      <c r="AP66" s="87" t="s">
        <v>1</v>
      </c>
      <c r="AQ66" s="87" t="s">
        <v>5</v>
      </c>
      <c r="AR66" s="87" t="s">
        <v>2176</v>
      </c>
    </row>
    <row r="67" spans="2:44" ht="15" hidden="1" x14ac:dyDescent="0.25">
      <c r="B67" s="86" t="s">
        <v>7</v>
      </c>
      <c r="C67" s="13">
        <v>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4">
        <v>0</v>
      </c>
      <c r="Q67" s="14">
        <v>0</v>
      </c>
      <c r="R67" s="14">
        <v>0</v>
      </c>
      <c r="S67" s="14">
        <v>0</v>
      </c>
      <c r="T67" s="14">
        <v>0</v>
      </c>
      <c r="U67" s="14">
        <v>0</v>
      </c>
      <c r="V67" s="15">
        <v>0</v>
      </c>
      <c r="X67" s="86" t="s">
        <v>7</v>
      </c>
      <c r="Y67" s="13">
        <f>Demand!C129</f>
        <v>0</v>
      </c>
      <c r="Z67" s="14">
        <f>Demand!D129</f>
        <v>701.53617808840784</v>
      </c>
      <c r="AA67" s="14">
        <f>Demand!E129</f>
        <v>4656.1104637384278</v>
      </c>
      <c r="AB67" s="14">
        <f>Demand!F129</f>
        <v>4373.2368985726807</v>
      </c>
      <c r="AC67" s="14">
        <f>Demand!G129</f>
        <v>2998.2082821585259</v>
      </c>
      <c r="AD67" s="14">
        <f>Demand!H129</f>
        <v>2520.6761344984284</v>
      </c>
      <c r="AE67" s="14">
        <f>Demand!I129</f>
        <v>1405.2125000496799</v>
      </c>
      <c r="AF67" s="14">
        <f>Demand!J129</f>
        <v>888.54067401474197</v>
      </c>
      <c r="AG67" s="14">
        <f>Demand!K129</f>
        <v>548.57343065978296</v>
      </c>
      <c r="AH67" s="14">
        <f>Demand!L129</f>
        <v>558.58029630791282</v>
      </c>
      <c r="AI67" s="14">
        <f>Demand!M129</f>
        <v>1916.0396650989837</v>
      </c>
      <c r="AJ67" s="14">
        <f>Demand!N129</f>
        <v>2636.4062068116632</v>
      </c>
      <c r="AK67" s="14">
        <f>Demand!O129</f>
        <v>361.96671319551308</v>
      </c>
      <c r="AL67" s="14">
        <f>Demand!P129</f>
        <v>1352.5993947343838</v>
      </c>
      <c r="AM67" s="14">
        <f>Demand!Q129</f>
        <v>1872.1854043613457</v>
      </c>
      <c r="AN67" s="14">
        <f>Demand!R129</f>
        <v>1016.8297346877953</v>
      </c>
      <c r="AO67" s="14">
        <f>Demand!S129</f>
        <v>619.59515960890724</v>
      </c>
      <c r="AP67" s="14">
        <f>Demand!T129</f>
        <v>2053.550028816077</v>
      </c>
      <c r="AQ67" s="14">
        <f>Demand!U129</f>
        <v>1139.870017899731</v>
      </c>
      <c r="AR67" s="15">
        <f>Demand!V129</f>
        <v>832.95751013346546</v>
      </c>
    </row>
    <row r="68" spans="2:44" ht="15" hidden="1" x14ac:dyDescent="0.25">
      <c r="B68" s="86" t="s">
        <v>2112</v>
      </c>
      <c r="C68" s="19">
        <v>0</v>
      </c>
      <c r="D68" s="92">
        <v>0</v>
      </c>
      <c r="E68" s="93">
        <v>0</v>
      </c>
      <c r="F68" s="93">
        <v>0</v>
      </c>
      <c r="G68" s="93">
        <v>0</v>
      </c>
      <c r="H68" s="93">
        <v>0</v>
      </c>
      <c r="I68" s="93">
        <v>0</v>
      </c>
      <c r="J68" s="93">
        <v>0</v>
      </c>
      <c r="K68" s="93">
        <v>0</v>
      </c>
      <c r="L68" s="93">
        <v>0</v>
      </c>
      <c r="M68" s="93">
        <v>0</v>
      </c>
      <c r="N68" s="93">
        <v>0</v>
      </c>
      <c r="O68" s="93">
        <v>0</v>
      </c>
      <c r="P68" s="93">
        <v>0</v>
      </c>
      <c r="Q68" s="93">
        <v>0</v>
      </c>
      <c r="R68" s="93">
        <v>0</v>
      </c>
      <c r="S68" s="93">
        <v>0</v>
      </c>
      <c r="T68" s="93">
        <v>0</v>
      </c>
      <c r="U68" s="93">
        <v>0</v>
      </c>
      <c r="V68" s="16">
        <v>0</v>
      </c>
      <c r="X68" s="86" t="s">
        <v>2112</v>
      </c>
      <c r="Y68" s="19">
        <f>Demand!C130</f>
        <v>713.47963489263827</v>
      </c>
      <c r="Z68" s="92">
        <f>Demand!D130</f>
        <v>0</v>
      </c>
      <c r="AA68" s="93">
        <f>Demand!E130</f>
        <v>3269.6121069743981</v>
      </c>
      <c r="AB68" s="93">
        <f>Demand!F130</f>
        <v>3070.9727403588699</v>
      </c>
      <c r="AC68" s="93">
        <f>Demand!G130</f>
        <v>2105.4006718529486</v>
      </c>
      <c r="AD68" s="93">
        <f>Demand!H130</f>
        <v>1770.068229974986</v>
      </c>
      <c r="AE68" s="93">
        <f>Demand!I130</f>
        <v>3289.2259457158129</v>
      </c>
      <c r="AF68" s="93">
        <f>Demand!J130</f>
        <v>2079.835639584604</v>
      </c>
      <c r="AG68" s="93">
        <f>Demand!K130</f>
        <v>963.04756105893262</v>
      </c>
      <c r="AH68" s="93">
        <f>Demand!L130</f>
        <v>980.61510446818068</v>
      </c>
      <c r="AI68" s="93">
        <f>Demand!M130</f>
        <v>1345.4806399547547</v>
      </c>
      <c r="AJ68" s="93">
        <f>Demand!N130</f>
        <v>1851.3361570405652</v>
      </c>
      <c r="AK68" s="93">
        <f>Demand!O130</f>
        <v>1906.35095054566</v>
      </c>
      <c r="AL68" s="93">
        <f>Demand!P130</f>
        <v>3166.0727634877635</v>
      </c>
      <c r="AM68" s="93">
        <f>Demand!Q130</f>
        <v>1314.6853177718128</v>
      </c>
      <c r="AN68" s="93">
        <f>Demand!R130</f>
        <v>2380.1259564600928</v>
      </c>
      <c r="AO68" s="93">
        <f>Demand!S130</f>
        <v>1087.7296893282139</v>
      </c>
      <c r="AP68" s="93">
        <f>Demand!T130</f>
        <v>4806.8103830335222</v>
      </c>
      <c r="AQ68" s="93">
        <f>Demand!U130</f>
        <v>5002.7442968858677</v>
      </c>
      <c r="AR68" s="16">
        <f>Demand!V130</f>
        <v>3655.7443988626824</v>
      </c>
    </row>
    <row r="69" spans="2:44" ht="15" hidden="1" x14ac:dyDescent="0.25">
      <c r="B69" s="86" t="s">
        <v>4</v>
      </c>
      <c r="C69" s="19">
        <v>0</v>
      </c>
      <c r="D69" s="94">
        <v>0</v>
      </c>
      <c r="E69" s="92">
        <v>0</v>
      </c>
      <c r="F69" s="93">
        <v>0</v>
      </c>
      <c r="G69" s="93">
        <v>0</v>
      </c>
      <c r="H69" s="93">
        <v>0</v>
      </c>
      <c r="I69" s="93">
        <v>0</v>
      </c>
      <c r="J69" s="93">
        <v>0</v>
      </c>
      <c r="K69" s="93">
        <v>0</v>
      </c>
      <c r="L69" s="93">
        <v>0</v>
      </c>
      <c r="M69" s="93">
        <v>0</v>
      </c>
      <c r="N69" s="93">
        <v>0</v>
      </c>
      <c r="O69" s="93">
        <v>0</v>
      </c>
      <c r="P69" s="93">
        <v>0</v>
      </c>
      <c r="Q69" s="93">
        <v>0</v>
      </c>
      <c r="R69" s="93">
        <v>0</v>
      </c>
      <c r="S69" s="93">
        <v>0</v>
      </c>
      <c r="T69" s="93">
        <v>0</v>
      </c>
      <c r="U69" s="93">
        <v>0</v>
      </c>
      <c r="V69" s="16">
        <v>0</v>
      </c>
      <c r="X69" s="86" t="s">
        <v>4</v>
      </c>
      <c r="Y69" s="19">
        <f>Demand!C131</f>
        <v>5075.2665742836443</v>
      </c>
      <c r="Z69" s="94">
        <f>Demand!D131</f>
        <v>3504.2921586108027</v>
      </c>
      <c r="AA69" s="92">
        <f>Demand!E131</f>
        <v>0</v>
      </c>
      <c r="AB69" s="93">
        <f>Demand!F131</f>
        <v>26214.07177575563</v>
      </c>
      <c r="AC69" s="93">
        <f>Demand!G131</f>
        <v>17971.870477179084</v>
      </c>
      <c r="AD69" s="93">
        <f>Demand!H131</f>
        <v>15109.44562247292</v>
      </c>
      <c r="AE69" s="93">
        <f>Demand!I131</f>
        <v>7019.2746987389392</v>
      </c>
      <c r="AF69" s="93">
        <f>Demand!J131</f>
        <v>4438.4113233348153</v>
      </c>
      <c r="AG69" s="93">
        <f>Demand!K131</f>
        <v>6850.5432489650148</v>
      </c>
      <c r="AH69" s="93">
        <f>Demand!L131</f>
        <v>6975.5082255345988</v>
      </c>
      <c r="AI69" s="93">
        <f>Demand!M131</f>
        <v>11485.131601833067</v>
      </c>
      <c r="AJ69" s="93">
        <f>Demand!N131</f>
        <v>15803.155223071662</v>
      </c>
      <c r="AK69" s="93">
        <f>Demand!O131</f>
        <v>1808.0851057253856</v>
      </c>
      <c r="AL69" s="93">
        <f>Demand!P131</f>
        <v>6756.4633168670243</v>
      </c>
      <c r="AM69" s="93">
        <f>Demand!Q131</f>
        <v>11222.260240113712</v>
      </c>
      <c r="AN69" s="93">
        <f>Demand!R131</f>
        <v>5079.2369334653195</v>
      </c>
      <c r="AO69" s="93">
        <f>Demand!S131</f>
        <v>3094.9828777855009</v>
      </c>
      <c r="AP69" s="93">
        <f>Demand!T131</f>
        <v>10257.830583882296</v>
      </c>
      <c r="AQ69" s="93">
        <f>Demand!U131</f>
        <v>8540.7660153305787</v>
      </c>
      <c r="AR69" s="16">
        <f>Demand!V131</f>
        <v>6241.1459930057308</v>
      </c>
    </row>
    <row r="70" spans="2:44" ht="15" hidden="1" x14ac:dyDescent="0.25">
      <c r="B70" s="86" t="s">
        <v>2</v>
      </c>
      <c r="C70" s="19">
        <v>0</v>
      </c>
      <c r="D70" s="94">
        <v>0</v>
      </c>
      <c r="E70" s="94">
        <v>0</v>
      </c>
      <c r="F70" s="92">
        <v>0</v>
      </c>
      <c r="G70" s="93">
        <v>0</v>
      </c>
      <c r="H70" s="18">
        <v>0</v>
      </c>
      <c r="I70" s="93">
        <v>0</v>
      </c>
      <c r="J70" s="93">
        <v>0</v>
      </c>
      <c r="K70" s="93">
        <v>0</v>
      </c>
      <c r="L70" s="93">
        <v>0</v>
      </c>
      <c r="M70" s="93">
        <v>0</v>
      </c>
      <c r="N70" s="93">
        <v>0</v>
      </c>
      <c r="O70" s="93">
        <v>0</v>
      </c>
      <c r="P70" s="93">
        <v>0</v>
      </c>
      <c r="Q70" s="93">
        <v>0</v>
      </c>
      <c r="R70" s="93">
        <v>0</v>
      </c>
      <c r="S70" s="93">
        <v>0</v>
      </c>
      <c r="T70" s="93">
        <v>0</v>
      </c>
      <c r="U70" s="93">
        <v>0</v>
      </c>
      <c r="V70" s="16">
        <v>0</v>
      </c>
      <c r="X70" s="86" t="s">
        <v>2</v>
      </c>
      <c r="Y70" s="19">
        <f>Demand!C132</f>
        <v>4733.8113613342193</v>
      </c>
      <c r="Z70" s="94">
        <f>Demand!D132</f>
        <v>3268.5294045284036</v>
      </c>
      <c r="AA70" s="94">
        <f>Demand!E132</f>
        <v>26031.958613333678</v>
      </c>
      <c r="AB70" s="92">
        <f>Demand!F132</f>
        <v>0</v>
      </c>
      <c r="AC70" s="93">
        <f>Demand!G132</f>
        <v>16762.753917276837</v>
      </c>
      <c r="AD70" s="18">
        <f>Demand!H132</f>
        <v>14092.908087536158</v>
      </c>
      <c r="AE70" s="93">
        <f>Demand!I132</f>
        <v>6547.0299600777553</v>
      </c>
      <c r="AF70" s="93">
        <f>Demand!J132</f>
        <v>4139.8026371929764</v>
      </c>
      <c r="AG70" s="93">
        <f>Demand!K132</f>
        <v>6389.6504722688942</v>
      </c>
      <c r="AH70" s="93">
        <f>Demand!L132</f>
        <v>6506.2080199751363</v>
      </c>
      <c r="AI70" s="93">
        <f>Demand!M132</f>
        <v>10712.431685590813</v>
      </c>
      <c r="AJ70" s="93">
        <f>Demand!N132</f>
        <v>14739.946098390679</v>
      </c>
      <c r="AK70" s="93">
        <f>Demand!O132</f>
        <v>1686.4402471214239</v>
      </c>
      <c r="AL70" s="93">
        <f>Demand!P132</f>
        <v>6301.9000763201093</v>
      </c>
      <c r="AM70" s="93">
        <f>Demand!Q132</f>
        <v>10467.245857326781</v>
      </c>
      <c r="AN70" s="93">
        <f>Demand!R132</f>
        <v>4737.5146015734654</v>
      </c>
      <c r="AO70" s="93">
        <f>Demand!S132</f>
        <v>2886.7577486929986</v>
      </c>
      <c r="AP70" s="93">
        <f>Demand!T132</f>
        <v>9567.7013709329185</v>
      </c>
      <c r="AQ70" s="93">
        <f>Demand!U132</f>
        <v>7966.1579556686993</v>
      </c>
      <c r="AR70" s="16">
        <f>Demand!V132</f>
        <v>5821.2524164026117</v>
      </c>
    </row>
    <row r="71" spans="2:44" ht="15" hidden="1" x14ac:dyDescent="0.25">
      <c r="B71" s="86" t="s">
        <v>18</v>
      </c>
      <c r="C71" s="19">
        <v>0</v>
      </c>
      <c r="D71" s="94">
        <v>0</v>
      </c>
      <c r="E71" s="94">
        <v>0</v>
      </c>
      <c r="F71" s="94">
        <v>0</v>
      </c>
      <c r="G71" s="92">
        <v>0</v>
      </c>
      <c r="H71" s="93">
        <v>0</v>
      </c>
      <c r="I71" s="93">
        <v>0</v>
      </c>
      <c r="J71" s="93">
        <v>0</v>
      </c>
      <c r="K71" s="93">
        <v>0</v>
      </c>
      <c r="L71" s="93">
        <v>0</v>
      </c>
      <c r="M71" s="93">
        <v>0</v>
      </c>
      <c r="N71" s="93">
        <v>0</v>
      </c>
      <c r="O71" s="93">
        <v>0</v>
      </c>
      <c r="P71" s="93">
        <v>0</v>
      </c>
      <c r="Q71" s="93">
        <v>0</v>
      </c>
      <c r="R71" s="93">
        <v>0</v>
      </c>
      <c r="S71" s="93">
        <v>0</v>
      </c>
      <c r="T71" s="93">
        <v>0</v>
      </c>
      <c r="U71" s="93">
        <v>0</v>
      </c>
      <c r="V71" s="16">
        <v>0</v>
      </c>
      <c r="X71" s="86" t="s">
        <v>18</v>
      </c>
      <c r="Y71" s="19">
        <f>Demand!C133</f>
        <v>3139.3951037300967</v>
      </c>
      <c r="Z71" s="94">
        <f>Demand!D133</f>
        <v>2167.6413413487203</v>
      </c>
      <c r="AA71" s="94">
        <f>Demand!E133</f>
        <v>17264.017759290324</v>
      </c>
      <c r="AB71" s="94">
        <f>Demand!F133</f>
        <v>16215.173602630397</v>
      </c>
      <c r="AC71" s="92">
        <f>Demand!G133</f>
        <v>0</v>
      </c>
      <c r="AD71" s="93">
        <f>Demand!H133</f>
        <v>9346.2124428336738</v>
      </c>
      <c r="AE71" s="93">
        <f>Demand!I133</f>
        <v>4341.8954055763888</v>
      </c>
      <c r="AF71" s="93">
        <f>Demand!J133</f>
        <v>2745.4571248376765</v>
      </c>
      <c r="AG71" s="93">
        <f>Demand!K133</f>
        <v>4237.5236096298277</v>
      </c>
      <c r="AH71" s="93">
        <f>Demand!L133</f>
        <v>4314.8228863945506</v>
      </c>
      <c r="AI71" s="93">
        <f>Demand!M133</f>
        <v>7104.329474866995</v>
      </c>
      <c r="AJ71" s="93">
        <f>Demand!N133</f>
        <v>9775.3186763003632</v>
      </c>
      <c r="AK71" s="93">
        <f>Demand!O133</f>
        <v>1118.4227360200834</v>
      </c>
      <c r="AL71" s="93">
        <f>Demand!P133</f>
        <v>4179.3288185060956</v>
      </c>
      <c r="AM71" s="93">
        <f>Demand!Q133</f>
        <v>6941.7257862106835</v>
      </c>
      <c r="AN71" s="93">
        <f>Demand!R133</f>
        <v>3141.8510389982375</v>
      </c>
      <c r="AO71" s="93">
        <f>Demand!S133</f>
        <v>1914.4559109232048</v>
      </c>
      <c r="AP71" s="93">
        <f>Demand!T133</f>
        <v>6345.1609168880559</v>
      </c>
      <c r="AQ71" s="93">
        <f>Demand!U133</f>
        <v>5283.0405296332165</v>
      </c>
      <c r="AR71" s="16">
        <f>Demand!V133</f>
        <v>3860.5702548486233</v>
      </c>
    </row>
    <row r="72" spans="2:44" ht="15" hidden="1" x14ac:dyDescent="0.25">
      <c r="B72" s="86" t="s">
        <v>2174</v>
      </c>
      <c r="C72" s="19">
        <v>0</v>
      </c>
      <c r="D72" s="94">
        <v>0</v>
      </c>
      <c r="E72" s="94">
        <v>0</v>
      </c>
      <c r="F72" s="94">
        <v>0</v>
      </c>
      <c r="G72" s="94">
        <v>0</v>
      </c>
      <c r="H72" s="92">
        <v>0</v>
      </c>
      <c r="I72" s="93">
        <v>0</v>
      </c>
      <c r="J72" s="93">
        <v>0</v>
      </c>
      <c r="K72" s="93">
        <v>0</v>
      </c>
      <c r="L72" s="93">
        <v>0</v>
      </c>
      <c r="M72" s="93">
        <v>0</v>
      </c>
      <c r="N72" s="93">
        <v>0</v>
      </c>
      <c r="O72" s="93">
        <v>0</v>
      </c>
      <c r="P72" s="93">
        <v>0</v>
      </c>
      <c r="Q72" s="93">
        <v>0</v>
      </c>
      <c r="R72" s="93">
        <v>0</v>
      </c>
      <c r="S72" s="93">
        <v>0</v>
      </c>
      <c r="T72" s="93">
        <v>0</v>
      </c>
      <c r="U72" s="93">
        <v>0</v>
      </c>
      <c r="V72" s="16">
        <v>0</v>
      </c>
      <c r="X72" s="86" t="s">
        <v>2174</v>
      </c>
      <c r="Y72" s="19">
        <f>Demand!C134</f>
        <v>2609.7687122873931</v>
      </c>
      <c r="Z72" s="94">
        <f>Demand!D134</f>
        <v>1801.9530403774627</v>
      </c>
      <c r="AA72" s="94">
        <f>Demand!E134</f>
        <v>14351.520566187175</v>
      </c>
      <c r="AB72" s="94">
        <f>Demand!F134</f>
        <v>13479.619905813375</v>
      </c>
      <c r="AC72" s="94">
        <f>Demand!G134</f>
        <v>9241.3717754803038</v>
      </c>
      <c r="AD72" s="92">
        <f>Demand!H134</f>
        <v>0</v>
      </c>
      <c r="AE72" s="93">
        <f>Demand!I134</f>
        <v>3609.4032152990935</v>
      </c>
      <c r="AF72" s="93">
        <f>Demand!J134</f>
        <v>2282.2893801467394</v>
      </c>
      <c r="AG72" s="93">
        <f>Demand!K134</f>
        <v>3522.6392883301864</v>
      </c>
      <c r="AH72" s="93">
        <f>Demand!L134</f>
        <v>3586.8979201103425</v>
      </c>
      <c r="AI72" s="93">
        <f>Demand!M134</f>
        <v>5905.8054729268642</v>
      </c>
      <c r="AJ72" s="93">
        <f>Demand!N134</f>
        <v>8126.189915928655</v>
      </c>
      <c r="AK72" s="93">
        <f>Demand!O134</f>
        <v>929.7411020702848</v>
      </c>
      <c r="AL72" s="93">
        <f>Demand!P134</f>
        <v>3474.2621519473323</v>
      </c>
      <c r="AM72" s="93">
        <f>Demand!Q134</f>
        <v>5770.6335671499974</v>
      </c>
      <c r="AN72" s="93">
        <f>Demand!R134</f>
        <v>2611.810323110632</v>
      </c>
      <c r="AO72" s="93">
        <f>Demand!S134</f>
        <v>1591.4808338219877</v>
      </c>
      <c r="AP72" s="93">
        <f>Demand!T134</f>
        <v>5274.7111746616592</v>
      </c>
      <c r="AQ72" s="93">
        <f>Demand!U134</f>
        <v>4391.7740279333575</v>
      </c>
      <c r="AR72" s="16">
        <f>Demand!V134</f>
        <v>3209.2792177449669</v>
      </c>
    </row>
    <row r="73" spans="2:44" ht="15" hidden="1" x14ac:dyDescent="0.25">
      <c r="B73" s="86" t="s">
        <v>2169</v>
      </c>
      <c r="C73" s="19">
        <v>0</v>
      </c>
      <c r="D73" s="94">
        <v>0</v>
      </c>
      <c r="E73" s="94">
        <v>0</v>
      </c>
      <c r="F73" s="94">
        <v>0</v>
      </c>
      <c r="G73" s="94">
        <v>0</v>
      </c>
      <c r="H73" s="94">
        <v>0</v>
      </c>
      <c r="I73" s="92">
        <v>0</v>
      </c>
      <c r="J73" s="93">
        <v>0</v>
      </c>
      <c r="K73" s="93">
        <v>0</v>
      </c>
      <c r="L73" s="93">
        <v>0</v>
      </c>
      <c r="M73" s="93">
        <v>0</v>
      </c>
      <c r="N73" s="93">
        <v>0</v>
      </c>
      <c r="O73" s="93">
        <v>0</v>
      </c>
      <c r="P73" s="93">
        <v>0</v>
      </c>
      <c r="Q73" s="93">
        <v>0</v>
      </c>
      <c r="R73" s="93">
        <v>0</v>
      </c>
      <c r="S73" s="93">
        <v>0</v>
      </c>
      <c r="T73" s="93">
        <v>0</v>
      </c>
      <c r="U73" s="93">
        <v>0</v>
      </c>
      <c r="V73" s="16">
        <v>0</v>
      </c>
      <c r="X73" s="86" t="s">
        <v>2169</v>
      </c>
      <c r="Y73" s="19">
        <f>Demand!C135</f>
        <v>1448.7991659648926</v>
      </c>
      <c r="Z73" s="94">
        <f>Demand!D135</f>
        <v>3334.4820299146859</v>
      </c>
      <c r="AA73" s="94">
        <f>Demand!E135</f>
        <v>6639.3083445556667</v>
      </c>
      <c r="AB73" s="94">
        <f>Demand!F135</f>
        <v>6235.949181089597</v>
      </c>
      <c r="AC73" s="94">
        <f>Demand!G135</f>
        <v>4275.2484979637502</v>
      </c>
      <c r="AD73" s="94">
        <f>Demand!H135</f>
        <v>3594.3189544220222</v>
      </c>
      <c r="AE73" s="92">
        <f>Demand!I135</f>
        <v>0</v>
      </c>
      <c r="AF73" s="93">
        <f>Demand!J135</f>
        <v>4223.3358775932793</v>
      </c>
      <c r="AG73" s="93">
        <f>Demand!K135</f>
        <v>2607.432522736096</v>
      </c>
      <c r="AH73" s="93">
        <f>Demand!L135</f>
        <v>2654.9963045076684</v>
      </c>
      <c r="AI73" s="93">
        <f>Demand!M135</f>
        <v>2732.1469789136822</v>
      </c>
      <c r="AJ73" s="93">
        <f>Demand!N135</f>
        <v>3759.3424522125706</v>
      </c>
      <c r="AK73" s="93">
        <f>Demand!O135</f>
        <v>1720.4693617748369</v>
      </c>
      <c r="AL73" s="93">
        <f>Demand!P135</f>
        <v>6429.0602769838961</v>
      </c>
      <c r="AM73" s="93">
        <f>Demand!Q135</f>
        <v>2669.6136774537467</v>
      </c>
      <c r="AN73" s="93">
        <f>Demand!R135</f>
        <v>4833.1085177079603</v>
      </c>
      <c r="AO73" s="93">
        <f>Demand!S135</f>
        <v>2945.0069576848841</v>
      </c>
      <c r="AP73" s="93">
        <f>Demand!T135</f>
        <v>9760.7591489815732</v>
      </c>
      <c r="AQ73" s="93">
        <f>Demand!U135</f>
        <v>6772.4163946221252</v>
      </c>
      <c r="AR73" s="16">
        <f>Demand!V135</f>
        <v>4948.9283945248317</v>
      </c>
    </row>
    <row r="74" spans="2:44" ht="15" hidden="1" x14ac:dyDescent="0.25">
      <c r="B74" s="86" t="s">
        <v>2170</v>
      </c>
      <c r="C74" s="19">
        <v>0</v>
      </c>
      <c r="D74" s="94">
        <v>0</v>
      </c>
      <c r="E74" s="94">
        <v>0</v>
      </c>
      <c r="F74" s="94">
        <v>0</v>
      </c>
      <c r="G74" s="94">
        <v>0</v>
      </c>
      <c r="H74" s="94">
        <v>0</v>
      </c>
      <c r="I74" s="94">
        <v>0</v>
      </c>
      <c r="J74" s="92">
        <v>0</v>
      </c>
      <c r="K74" s="93">
        <v>0</v>
      </c>
      <c r="L74" s="93">
        <v>0</v>
      </c>
      <c r="M74" s="93">
        <v>0</v>
      </c>
      <c r="N74" s="93">
        <v>0</v>
      </c>
      <c r="O74" s="93">
        <v>0</v>
      </c>
      <c r="P74" s="93">
        <v>0</v>
      </c>
      <c r="Q74" s="93">
        <v>0</v>
      </c>
      <c r="R74" s="93">
        <v>0</v>
      </c>
      <c r="S74" s="93">
        <v>0</v>
      </c>
      <c r="T74" s="93">
        <v>0</v>
      </c>
      <c r="U74" s="93">
        <v>0</v>
      </c>
      <c r="V74" s="16">
        <v>0</v>
      </c>
      <c r="X74" s="86" t="s">
        <v>2170</v>
      </c>
      <c r="Y74" s="19">
        <f>Demand!C136</f>
        <v>898.01212995858816</v>
      </c>
      <c r="Z74" s="94">
        <f>Demand!D136</f>
        <v>2066.8187698728184</v>
      </c>
      <c r="AA74" s="94">
        <f>Demand!E136</f>
        <v>4115.2559775084374</v>
      </c>
      <c r="AB74" s="94">
        <f>Demand!F136</f>
        <v>3865.2410478813604</v>
      </c>
      <c r="AC74" s="94">
        <f>Demand!G136</f>
        <v>2649.9359607249494</v>
      </c>
      <c r="AD74" s="94">
        <f>Demand!H136</f>
        <v>2227.8740185920701</v>
      </c>
      <c r="AE74" s="94">
        <f>Demand!I136</f>
        <v>4139.9426878831382</v>
      </c>
      <c r="AF74" s="92">
        <f>Demand!J136</f>
        <v>0</v>
      </c>
      <c r="AG74" s="93">
        <f>Demand!K136</f>
        <v>1616.1701969962869</v>
      </c>
      <c r="AH74" s="93">
        <f>Demand!L136</f>
        <v>1645.6517524671781</v>
      </c>
      <c r="AI74" s="93">
        <f>Demand!M136</f>
        <v>1693.4722116989753</v>
      </c>
      <c r="AJ74" s="93">
        <f>Demand!N136</f>
        <v>2330.1608684367225</v>
      </c>
      <c r="AK74" s="93">
        <f>Demand!O136</f>
        <v>1066.4020192660387</v>
      </c>
      <c r="AL74" s="93">
        <f>Demand!P136</f>
        <v>3984.937490712472</v>
      </c>
      <c r="AM74" s="93">
        <f>Demand!Q136</f>
        <v>1654.7120684323413</v>
      </c>
      <c r="AN74" s="93">
        <f>Demand!R136</f>
        <v>2995.7154699335956</v>
      </c>
      <c r="AO74" s="93">
        <f>Demand!S136</f>
        <v>1825.4096447192117</v>
      </c>
      <c r="AP74" s="93">
        <f>Demand!T136</f>
        <v>6050.0311701602141</v>
      </c>
      <c r="AQ74" s="93">
        <f>Demand!U136</f>
        <v>4197.7606105610166</v>
      </c>
      <c r="AR74" s="16">
        <f>Demand!V136</f>
        <v>3067.5043394437416</v>
      </c>
    </row>
    <row r="75" spans="2:44" ht="15" hidden="1" x14ac:dyDescent="0.25">
      <c r="B75" s="86" t="s">
        <v>17</v>
      </c>
      <c r="C75" s="19">
        <v>0</v>
      </c>
      <c r="D75" s="94">
        <v>0</v>
      </c>
      <c r="E75" s="94">
        <v>0</v>
      </c>
      <c r="F75" s="94">
        <v>0</v>
      </c>
      <c r="G75" s="94">
        <v>0</v>
      </c>
      <c r="H75" s="94">
        <v>0</v>
      </c>
      <c r="I75" s="94">
        <v>0</v>
      </c>
      <c r="J75" s="94">
        <v>0</v>
      </c>
      <c r="K75" s="92">
        <v>0</v>
      </c>
      <c r="L75" s="93">
        <v>0</v>
      </c>
      <c r="M75" s="93">
        <v>0</v>
      </c>
      <c r="N75" s="93">
        <v>0</v>
      </c>
      <c r="O75" s="93">
        <v>0</v>
      </c>
      <c r="P75" s="93">
        <v>0</v>
      </c>
      <c r="Q75" s="93">
        <v>0</v>
      </c>
      <c r="R75" s="93">
        <v>0</v>
      </c>
      <c r="S75" s="93">
        <v>0</v>
      </c>
      <c r="T75" s="93">
        <v>0</v>
      </c>
      <c r="U75" s="93">
        <v>0</v>
      </c>
      <c r="V75" s="16">
        <v>0</v>
      </c>
      <c r="X75" s="86" t="s">
        <v>17</v>
      </c>
      <c r="Y75" s="19">
        <f>Demand!C137</f>
        <v>553.03279795576611</v>
      </c>
      <c r="Z75" s="94">
        <f>Demand!D137</f>
        <v>954.62399312716104</v>
      </c>
      <c r="AA75" s="94">
        <f>Demand!E137</f>
        <v>6335.8596493864552</v>
      </c>
      <c r="AB75" s="94">
        <f>Demand!F137</f>
        <v>5950.9359622510947</v>
      </c>
      <c r="AC75" s="94">
        <f>Demand!G137</f>
        <v>4079.8488402124963</v>
      </c>
      <c r="AD75" s="94">
        <f>Demand!H137</f>
        <v>3430.0410899008311</v>
      </c>
      <c r="AE75" s="94">
        <f>Demand!I137</f>
        <v>2549.5469511777178</v>
      </c>
      <c r="AF75" s="94">
        <f>Demand!J137</f>
        <v>1612.1235516703632</v>
      </c>
      <c r="AG75" s="92">
        <f>Demand!K137</f>
        <v>0</v>
      </c>
      <c r="AH75" s="93">
        <f>Demand!L137</f>
        <v>2280.2850498598841</v>
      </c>
      <c r="AI75" s="93">
        <f>Demand!M137</f>
        <v>2607.2745686058065</v>
      </c>
      <c r="AJ75" s="93">
        <f>Demand!N137</f>
        <v>3587.5222109138563</v>
      </c>
      <c r="AK75" s="93">
        <f>Demand!O137</f>
        <v>492.55066227855912</v>
      </c>
      <c r="AL75" s="93">
        <f>Demand!P137</f>
        <v>2454.0883765892736</v>
      </c>
      <c r="AM75" s="93">
        <f>Demand!Q137</f>
        <v>2547.5993432808946</v>
      </c>
      <c r="AN75" s="93">
        <f>Demand!R137</f>
        <v>1844.8847771055714</v>
      </c>
      <c r="AO75" s="93">
        <f>Demand!S137</f>
        <v>2107.8043580012522</v>
      </c>
      <c r="AP75" s="93">
        <f>Demand!T137</f>
        <v>3725.8579858020353</v>
      </c>
      <c r="AQ75" s="93">
        <f>Demand!U137</f>
        <v>2326.6382450120223</v>
      </c>
      <c r="AR75" s="16">
        <f>Demand!V137</f>
        <v>1700.1857835662324</v>
      </c>
    </row>
    <row r="76" spans="2:44" ht="15" hidden="1" x14ac:dyDescent="0.25">
      <c r="B76" s="86" t="s">
        <v>2175</v>
      </c>
      <c r="C76" s="19">
        <v>0</v>
      </c>
      <c r="D76" s="94">
        <v>0</v>
      </c>
      <c r="E76" s="94">
        <v>0</v>
      </c>
      <c r="F76" s="94">
        <v>0</v>
      </c>
      <c r="G76" s="94">
        <v>0</v>
      </c>
      <c r="H76" s="94">
        <v>0</v>
      </c>
      <c r="I76" s="94">
        <v>0</v>
      </c>
      <c r="J76" s="94">
        <v>0</v>
      </c>
      <c r="K76" s="94">
        <v>0</v>
      </c>
      <c r="L76" s="92">
        <v>0</v>
      </c>
      <c r="M76" s="93">
        <v>0</v>
      </c>
      <c r="N76" s="93">
        <v>0</v>
      </c>
      <c r="O76" s="93">
        <v>0</v>
      </c>
      <c r="P76" s="93">
        <v>0</v>
      </c>
      <c r="Q76" s="93">
        <v>0</v>
      </c>
      <c r="R76" s="93">
        <v>0</v>
      </c>
      <c r="S76" s="93">
        <v>0</v>
      </c>
      <c r="T76" s="93">
        <v>0</v>
      </c>
      <c r="U76" s="93">
        <v>0</v>
      </c>
      <c r="V76" s="16">
        <v>0</v>
      </c>
      <c r="X76" s="86" t="s">
        <v>2175</v>
      </c>
      <c r="Y76" s="19">
        <f>Demand!C138</f>
        <v>563.44342156052755</v>
      </c>
      <c r="Z76" s="94">
        <f>Demand!D138</f>
        <v>972.59441208469264</v>
      </c>
      <c r="AA76" s="94">
        <f>Demand!E138</f>
        <v>6455.1297003964037</v>
      </c>
      <c r="AB76" s="94">
        <f>Demand!F138</f>
        <v>6062.959977152268</v>
      </c>
      <c r="AC76" s="94">
        <f>Demand!G138</f>
        <v>4156.6503803684773</v>
      </c>
      <c r="AD76" s="94">
        <f>Demand!H138</f>
        <v>3494.6102562645942</v>
      </c>
      <c r="AE76" s="94">
        <f>Demand!I138</f>
        <v>2597.541163762377</v>
      </c>
      <c r="AF76" s="94">
        <f>Demand!J138</f>
        <v>1642.4711396666787</v>
      </c>
      <c r="AG76" s="94">
        <f>Demand!K138</f>
        <v>2281.590614749156</v>
      </c>
      <c r="AH76" s="92">
        <f>Demand!L138</f>
        <v>0</v>
      </c>
      <c r="AI76" s="93">
        <f>Demand!M138</f>
        <v>2656.3554807476444</v>
      </c>
      <c r="AJ76" s="93">
        <f>Demand!N138</f>
        <v>3655.055897070627</v>
      </c>
      <c r="AK76" s="93">
        <f>Demand!O138</f>
        <v>501.82273360997448</v>
      </c>
      <c r="AL76" s="93">
        <f>Demand!P138</f>
        <v>2500.2856192771019</v>
      </c>
      <c r="AM76" s="93">
        <f>Demand!Q138</f>
        <v>2595.5568929175001</v>
      </c>
      <c r="AN76" s="93">
        <f>Demand!R138</f>
        <v>1879.6140030747993</v>
      </c>
      <c r="AO76" s="93">
        <f>Demand!S138</f>
        <v>2147.4829410522748</v>
      </c>
      <c r="AP76" s="93">
        <f>Demand!T138</f>
        <v>3795.9957881861928</v>
      </c>
      <c r="AQ76" s="93">
        <f>Demand!U138</f>
        <v>2370.4362894007022</v>
      </c>
      <c r="AR76" s="16">
        <f>Demand!V138</f>
        <v>1732.1911082346801</v>
      </c>
    </row>
    <row r="77" spans="2:44" ht="15" hidden="1" x14ac:dyDescent="0.25">
      <c r="B77" s="86" t="s">
        <v>2173</v>
      </c>
      <c r="C77" s="19">
        <v>0</v>
      </c>
      <c r="D77" s="94">
        <v>0</v>
      </c>
      <c r="E77" s="94">
        <v>0</v>
      </c>
      <c r="F77" s="94">
        <v>0</v>
      </c>
      <c r="G77" s="94">
        <v>0</v>
      </c>
      <c r="H77" s="94">
        <v>0</v>
      </c>
      <c r="I77" s="94">
        <v>0</v>
      </c>
      <c r="J77" s="94">
        <v>0</v>
      </c>
      <c r="K77" s="94">
        <v>0</v>
      </c>
      <c r="L77" s="94">
        <v>0</v>
      </c>
      <c r="M77" s="92">
        <v>0</v>
      </c>
      <c r="N77" s="93">
        <v>0</v>
      </c>
      <c r="O77" s="93">
        <v>0</v>
      </c>
      <c r="P77" s="93">
        <v>0</v>
      </c>
      <c r="Q77" s="93">
        <v>0</v>
      </c>
      <c r="R77" s="93">
        <v>0</v>
      </c>
      <c r="S77" s="93">
        <v>0</v>
      </c>
      <c r="T77" s="93">
        <v>0</v>
      </c>
      <c r="U77" s="93">
        <v>0</v>
      </c>
      <c r="V77" s="16">
        <v>0</v>
      </c>
      <c r="X77" s="86" t="s">
        <v>2173</v>
      </c>
      <c r="Y77" s="19">
        <f>Demand!C139</f>
        <v>1955.980381426037</v>
      </c>
      <c r="Z77" s="94">
        <f>Demand!D139</f>
        <v>1350.5353093685119</v>
      </c>
      <c r="AA77" s="94">
        <f>Demand!E139</f>
        <v>10756.237722878768</v>
      </c>
      <c r="AB77" s="94">
        <f>Demand!F139</f>
        <v>10102.761965347445</v>
      </c>
      <c r="AC77" s="94">
        <f>Demand!G139</f>
        <v>6926.2620113414932</v>
      </c>
      <c r="AD77" s="94">
        <f>Demand!H139</f>
        <v>5823.098901155151</v>
      </c>
      <c r="AE77" s="94">
        <f>Demand!I139</f>
        <v>2705.1906341513504</v>
      </c>
      <c r="AF77" s="94">
        <f>Demand!J139</f>
        <v>1710.5398004374636</v>
      </c>
      <c r="AG77" s="94">
        <f>Demand!K139</f>
        <v>2640.1624428914756</v>
      </c>
      <c r="AH77" s="94">
        <f>Demand!L139</f>
        <v>2688.3232712850004</v>
      </c>
      <c r="AI77" s="92">
        <f>Demand!M139</f>
        <v>0</v>
      </c>
      <c r="AJ77" s="93">
        <f>Demand!N139</f>
        <v>6090.4508420469529</v>
      </c>
      <c r="AK77" s="93">
        <f>Demand!O139</f>
        <v>696.82625394837555</v>
      </c>
      <c r="AL77" s="93">
        <f>Demand!P139</f>
        <v>2603.9045441631633</v>
      </c>
      <c r="AM77" s="93">
        <f>Demand!Q139</f>
        <v>4324.9986071949543</v>
      </c>
      <c r="AN77" s="93">
        <f>Demand!R139</f>
        <v>1957.5105364539365</v>
      </c>
      <c r="AO77" s="93">
        <f>Demand!S139</f>
        <v>1192.789718765147</v>
      </c>
      <c r="AP77" s="93">
        <f>Demand!T139</f>
        <v>3953.3126160762777</v>
      </c>
      <c r="AQ77" s="93">
        <f>Demand!U139</f>
        <v>3291.5651865428908</v>
      </c>
      <c r="AR77" s="16">
        <f>Demand!V139</f>
        <v>2405.3040251699467</v>
      </c>
    </row>
    <row r="78" spans="2:44" ht="15" hidden="1" x14ac:dyDescent="0.25">
      <c r="B78" s="86" t="s">
        <v>6</v>
      </c>
      <c r="C78" s="19">
        <v>0</v>
      </c>
      <c r="D78" s="94">
        <v>0</v>
      </c>
      <c r="E78" s="94">
        <v>0</v>
      </c>
      <c r="F78" s="94">
        <v>0</v>
      </c>
      <c r="G78" s="94">
        <v>0</v>
      </c>
      <c r="H78" s="94">
        <v>0</v>
      </c>
      <c r="I78" s="94">
        <v>0</v>
      </c>
      <c r="J78" s="94">
        <v>0</v>
      </c>
      <c r="K78" s="94">
        <v>0</v>
      </c>
      <c r="L78" s="94">
        <v>0</v>
      </c>
      <c r="M78" s="94">
        <v>0</v>
      </c>
      <c r="N78" s="92">
        <v>0</v>
      </c>
      <c r="O78" s="93">
        <v>0</v>
      </c>
      <c r="P78" s="93">
        <v>0</v>
      </c>
      <c r="Q78" s="93">
        <v>0</v>
      </c>
      <c r="R78" s="93">
        <v>0</v>
      </c>
      <c r="S78" s="93">
        <v>0</v>
      </c>
      <c r="T78" s="93">
        <v>0</v>
      </c>
      <c r="U78" s="93">
        <v>0</v>
      </c>
      <c r="V78" s="16">
        <v>0</v>
      </c>
      <c r="X78" s="86" t="s">
        <v>6</v>
      </c>
      <c r="Y78" s="19">
        <f>Demand!C140</f>
        <v>2737.0299909151777</v>
      </c>
      <c r="Z78" s="94">
        <f>Demand!D140</f>
        <v>1889.8224545772632</v>
      </c>
      <c r="AA78" s="94">
        <f>Demand!E140</f>
        <v>15051.349960610849</v>
      </c>
      <c r="AB78" s="94">
        <f>Demand!F140</f>
        <v>14136.932431844398</v>
      </c>
      <c r="AC78" s="94">
        <f>Demand!G140</f>
        <v>9692.0127778362366</v>
      </c>
      <c r="AD78" s="94">
        <f>Demand!H140</f>
        <v>8148.3416111295674</v>
      </c>
      <c r="AE78" s="94">
        <f>Demand!I140</f>
        <v>3785.4101028441605</v>
      </c>
      <c r="AF78" s="94">
        <f>Demand!J140</f>
        <v>2393.5816426942206</v>
      </c>
      <c r="AG78" s="94">
        <f>Demand!K140</f>
        <v>3694.415269039393</v>
      </c>
      <c r="AH78" s="94">
        <f>Demand!L140</f>
        <v>3761.807372228227</v>
      </c>
      <c r="AI78" s="94">
        <f>Demand!M140</f>
        <v>6193.7928153580269</v>
      </c>
      <c r="AJ78" s="92">
        <f>Demand!N140</f>
        <v>0</v>
      </c>
      <c r="AK78" s="93">
        <f>Demand!O140</f>
        <v>975.07846889715813</v>
      </c>
      <c r="AL78" s="93">
        <f>Demand!P140</f>
        <v>3643.6790974656251</v>
      </c>
      <c r="AM78" s="93">
        <f>Demand!Q140</f>
        <v>6052.029463571891</v>
      </c>
      <c r="AN78" s="93">
        <f>Demand!R140</f>
        <v>2739.1711576885673</v>
      </c>
      <c r="AO78" s="93">
        <f>Demand!S140</f>
        <v>1669.0869009306259</v>
      </c>
      <c r="AP78" s="93">
        <f>Demand!T140</f>
        <v>5531.9241933170024</v>
      </c>
      <c r="AQ78" s="93">
        <f>Demand!U140</f>
        <v>4605.9320012463386</v>
      </c>
      <c r="AR78" s="16">
        <f>Demand!V140</f>
        <v>3365.7746860218608</v>
      </c>
    </row>
    <row r="79" spans="2:44" ht="15" hidden="1" x14ac:dyDescent="0.25">
      <c r="B79" s="86" t="s">
        <v>2168</v>
      </c>
      <c r="C79" s="19">
        <v>0</v>
      </c>
      <c r="D79" s="94">
        <v>0</v>
      </c>
      <c r="E79" s="94">
        <v>0</v>
      </c>
      <c r="F79" s="94">
        <v>0</v>
      </c>
      <c r="G79" s="94">
        <v>0</v>
      </c>
      <c r="H79" s="94">
        <v>0</v>
      </c>
      <c r="I79" s="94">
        <v>0</v>
      </c>
      <c r="J79" s="94">
        <v>0</v>
      </c>
      <c r="K79" s="94">
        <v>0</v>
      </c>
      <c r="L79" s="94">
        <v>0</v>
      </c>
      <c r="M79" s="94">
        <v>0</v>
      </c>
      <c r="N79" s="94">
        <v>0</v>
      </c>
      <c r="O79" s="92">
        <v>0</v>
      </c>
      <c r="P79" s="93">
        <v>0</v>
      </c>
      <c r="Q79" s="93">
        <v>0</v>
      </c>
      <c r="R79" s="93">
        <v>0</v>
      </c>
      <c r="S79" s="93">
        <v>0</v>
      </c>
      <c r="T79" s="93">
        <v>0</v>
      </c>
      <c r="U79" s="93">
        <v>0</v>
      </c>
      <c r="V79" s="16">
        <v>0</v>
      </c>
      <c r="X79" s="86" t="s">
        <v>2168</v>
      </c>
      <c r="Y79" s="19">
        <f>Demand!C141</f>
        <v>361.05645099963306</v>
      </c>
      <c r="Z79" s="94">
        <f>Demand!D141</f>
        <v>1869.7253703847734</v>
      </c>
      <c r="AA79" s="94">
        <f>Demand!E141</f>
        <v>1654.5875814202441</v>
      </c>
      <c r="AB79" s="94">
        <f>Demand!F141</f>
        <v>1554.066107181095</v>
      </c>
      <c r="AC79" s="94">
        <f>Demand!G141</f>
        <v>1065.4382512625691</v>
      </c>
      <c r="AD79" s="94">
        <f>Demand!H141</f>
        <v>895.74323062232781</v>
      </c>
      <c r="AE79" s="94">
        <f>Demand!I141</f>
        <v>1664.5131667630121</v>
      </c>
      <c r="AF79" s="94">
        <f>Demand!J141</f>
        <v>1052.501063753512</v>
      </c>
      <c r="AG79" s="94">
        <f>Demand!K141</f>
        <v>487.35032863567784</v>
      </c>
      <c r="AH79" s="94">
        <f>Demand!L141</f>
        <v>496.24038599110537</v>
      </c>
      <c r="AI79" s="94">
        <f>Demand!M141</f>
        <v>680.88063203637103</v>
      </c>
      <c r="AJ79" s="94">
        <f>Demand!N141</f>
        <v>936.86887442687805</v>
      </c>
      <c r="AK79" s="92">
        <f>Demand!O141</f>
        <v>0</v>
      </c>
      <c r="AL79" s="93">
        <f>Demand!P141</f>
        <v>1602.1914847835942</v>
      </c>
      <c r="AM79" s="93">
        <f>Demand!Q141</f>
        <v>665.29665571665953</v>
      </c>
      <c r="AN79" s="93">
        <f>Demand!R141</f>
        <v>1204.4630130205492</v>
      </c>
      <c r="AO79" s="93">
        <f>Demand!S141</f>
        <v>550.44573393447342</v>
      </c>
      <c r="AP79" s="93">
        <f>Demand!T141</f>
        <v>2432.4869451773861</v>
      </c>
      <c r="AQ79" s="93">
        <f>Demand!U141</f>
        <v>2531.6393247356914</v>
      </c>
      <c r="AR79" s="16">
        <f>Demand!V141</f>
        <v>1849.9898719796888</v>
      </c>
    </row>
    <row r="80" spans="2:44" ht="15" hidden="1" x14ac:dyDescent="0.25">
      <c r="B80" s="86" t="s">
        <v>2171</v>
      </c>
      <c r="C80" s="19">
        <v>0</v>
      </c>
      <c r="D80" s="94">
        <v>0</v>
      </c>
      <c r="E80" s="94">
        <v>0</v>
      </c>
      <c r="F80" s="94">
        <v>0</v>
      </c>
      <c r="G80" s="94">
        <v>0</v>
      </c>
      <c r="H80" s="94">
        <v>0</v>
      </c>
      <c r="I80" s="94">
        <v>0</v>
      </c>
      <c r="J80" s="94">
        <v>0</v>
      </c>
      <c r="K80" s="94">
        <v>0</v>
      </c>
      <c r="L80" s="94">
        <v>0</v>
      </c>
      <c r="M80" s="94">
        <v>0</v>
      </c>
      <c r="N80" s="94">
        <v>0</v>
      </c>
      <c r="O80" s="94">
        <v>0</v>
      </c>
      <c r="P80" s="92">
        <v>0</v>
      </c>
      <c r="Q80" s="93">
        <v>0</v>
      </c>
      <c r="R80" s="93">
        <v>0</v>
      </c>
      <c r="S80" s="93">
        <v>0</v>
      </c>
      <c r="T80" s="93">
        <v>0</v>
      </c>
      <c r="U80" s="93">
        <v>0</v>
      </c>
      <c r="V80" s="16">
        <v>0</v>
      </c>
      <c r="X80" s="86" t="s">
        <v>2171</v>
      </c>
      <c r="Y80" s="19">
        <f>Demand!C142</f>
        <v>1391.6994129118445</v>
      </c>
      <c r="Z80" s="94">
        <f>Demand!D142</f>
        <v>3203.0641599015221</v>
      </c>
      <c r="AA80" s="94">
        <f>Demand!E142</f>
        <v>6377.6413890362064</v>
      </c>
      <c r="AB80" s="94">
        <f>Demand!F142</f>
        <v>5990.1793279198992</v>
      </c>
      <c r="AC80" s="94">
        <f>Demand!G142</f>
        <v>4106.7533474909351</v>
      </c>
      <c r="AD80" s="94">
        <f>Demand!H142</f>
        <v>3452.6604488729095</v>
      </c>
      <c r="AE80" s="94">
        <f>Demand!I142</f>
        <v>6415.8997590392701</v>
      </c>
      <c r="AF80" s="94">
        <f>Demand!J142</f>
        <v>4056.886695860042</v>
      </c>
      <c r="AG80" s="94">
        <f>Demand!K142</f>
        <v>2504.6689674771719</v>
      </c>
      <c r="AH80" s="94">
        <f>Demand!L142</f>
        <v>2550.3581759764593</v>
      </c>
      <c r="AI80" s="94">
        <f>Demand!M142</f>
        <v>2624.4682050259958</v>
      </c>
      <c r="AJ80" s="94">
        <f>Demand!N142</f>
        <v>3611.1800769807924</v>
      </c>
      <c r="AK80" s="94">
        <f>Demand!O142</f>
        <v>1652.6626029082611</v>
      </c>
      <c r="AL80" s="92">
        <f>Demand!P142</f>
        <v>0</v>
      </c>
      <c r="AM80" s="93">
        <f>Demand!Q142</f>
        <v>2564.3994522452945</v>
      </c>
      <c r="AN80" s="93">
        <f>Demand!R142</f>
        <v>4642.627111228192</v>
      </c>
      <c r="AO80" s="93">
        <f>Demand!S142</f>
        <v>2828.9389932811901</v>
      </c>
      <c r="AP80" s="93">
        <f>Demand!T142</f>
        <v>9376.0702631028071</v>
      </c>
      <c r="AQ80" s="93">
        <f>Demand!U142</f>
        <v>6505.5034140035932</v>
      </c>
      <c r="AR80" s="16">
        <f>Demand!V142</f>
        <v>4753.8823206154893</v>
      </c>
    </row>
    <row r="81" spans="2:44" ht="15" hidden="1" x14ac:dyDescent="0.25">
      <c r="B81" s="86" t="s">
        <v>2172</v>
      </c>
      <c r="C81" s="19">
        <v>0</v>
      </c>
      <c r="D81" s="94">
        <v>0</v>
      </c>
      <c r="E81" s="94">
        <v>0</v>
      </c>
      <c r="F81" s="94">
        <v>0</v>
      </c>
      <c r="G81" s="94">
        <v>0</v>
      </c>
      <c r="H81" s="94">
        <v>0</v>
      </c>
      <c r="I81" s="94">
        <v>0</v>
      </c>
      <c r="J81" s="94">
        <v>0</v>
      </c>
      <c r="K81" s="94">
        <v>0</v>
      </c>
      <c r="L81" s="94">
        <v>0</v>
      </c>
      <c r="M81" s="94">
        <v>0</v>
      </c>
      <c r="N81" s="94">
        <v>0</v>
      </c>
      <c r="O81" s="94">
        <v>0</v>
      </c>
      <c r="P81" s="94">
        <v>0</v>
      </c>
      <c r="Q81" s="92">
        <v>0</v>
      </c>
      <c r="R81" s="93">
        <v>0</v>
      </c>
      <c r="S81" s="93">
        <v>0</v>
      </c>
      <c r="T81" s="93">
        <v>0</v>
      </c>
      <c r="U81" s="93">
        <v>0</v>
      </c>
      <c r="V81" s="16">
        <v>0</v>
      </c>
      <c r="X81" s="86" t="s">
        <v>2172</v>
      </c>
      <c r="Y81" s="19">
        <f>Demand!C143</f>
        <v>1909.2726529531842</v>
      </c>
      <c r="Z81" s="94">
        <f>Demand!D143</f>
        <v>1318.2852739785887</v>
      </c>
      <c r="AA81" s="94">
        <f>Demand!E143</f>
        <v>10499.384721836192</v>
      </c>
      <c r="AB81" s="94">
        <f>Demand!F143</f>
        <v>9861.5136035620926</v>
      </c>
      <c r="AC81" s="94">
        <f>Demand!G143</f>
        <v>6760.8667096147356</v>
      </c>
      <c r="AD81" s="94">
        <f>Demand!H143</f>
        <v>5684.046523673006</v>
      </c>
      <c r="AE81" s="94">
        <f>Demand!I143</f>
        <v>2640.5921796846815</v>
      </c>
      <c r="AF81" s="94">
        <f>Demand!J143</f>
        <v>1669.6930571370051</v>
      </c>
      <c r="AG81" s="94">
        <f>Demand!K143</f>
        <v>2577.1168256256747</v>
      </c>
      <c r="AH81" s="94">
        <f>Demand!L143</f>
        <v>2624.1276001040419</v>
      </c>
      <c r="AI81" s="94">
        <f>Demand!M143</f>
        <v>4320.6100333839831</v>
      </c>
      <c r="AJ81" s="94">
        <f>Demand!N143</f>
        <v>5945.0142482503479</v>
      </c>
      <c r="AK81" s="94">
        <f>Demand!O143</f>
        <v>680.18642884008511</v>
      </c>
      <c r="AL81" s="94">
        <f>Demand!P143</f>
        <v>2541.7247454428248</v>
      </c>
      <c r="AM81" s="92">
        <f>Demand!Q143</f>
        <v>0</v>
      </c>
      <c r="AN81" s="93">
        <f>Demand!R143</f>
        <v>1910.7662687262712</v>
      </c>
      <c r="AO81" s="93">
        <f>Demand!S143</f>
        <v>1164.3065607343517</v>
      </c>
      <c r="AP81" s="93">
        <f>Demand!T143</f>
        <v>3858.9096997722945</v>
      </c>
      <c r="AQ81" s="93">
        <f>Demand!U143</f>
        <v>3212.9644324434789</v>
      </c>
      <c r="AR81" s="16">
        <f>Demand!V143</f>
        <v>2347.8666968771181</v>
      </c>
    </row>
    <row r="82" spans="2:44" ht="15" hidden="1" x14ac:dyDescent="0.25">
      <c r="B82" s="86" t="s">
        <v>2167</v>
      </c>
      <c r="C82" s="19">
        <v>0</v>
      </c>
      <c r="D82" s="94">
        <v>0</v>
      </c>
      <c r="E82" s="94">
        <v>0</v>
      </c>
      <c r="F82" s="94">
        <v>0</v>
      </c>
      <c r="G82" s="94">
        <v>0</v>
      </c>
      <c r="H82" s="94">
        <v>0</v>
      </c>
      <c r="I82" s="94">
        <v>0</v>
      </c>
      <c r="J82" s="94">
        <v>0</v>
      </c>
      <c r="K82" s="94">
        <v>0</v>
      </c>
      <c r="L82" s="94">
        <v>0</v>
      </c>
      <c r="M82" s="94">
        <v>0</v>
      </c>
      <c r="N82" s="94">
        <v>0</v>
      </c>
      <c r="O82" s="94">
        <v>0</v>
      </c>
      <c r="P82" s="94">
        <v>0</v>
      </c>
      <c r="Q82" s="94">
        <v>0</v>
      </c>
      <c r="R82" s="92">
        <v>0</v>
      </c>
      <c r="S82" s="93">
        <v>0</v>
      </c>
      <c r="T82" s="93">
        <v>0</v>
      </c>
      <c r="U82" s="93">
        <v>0</v>
      </c>
      <c r="V82" s="16">
        <v>0</v>
      </c>
      <c r="X82" s="86" t="s">
        <v>2167</v>
      </c>
      <c r="Y82" s="19">
        <f>Demand!C144</f>
        <v>1032.732040351282</v>
      </c>
      <c r="Z82" s="94">
        <f>Demand!D144</f>
        <v>2376.8832224410075</v>
      </c>
      <c r="AA82" s="94">
        <f>Demand!E144</f>
        <v>4732.6272780035661</v>
      </c>
      <c r="AB82" s="94">
        <f>Demand!F144</f>
        <v>4445.1050722579039</v>
      </c>
      <c r="AC82" s="94">
        <f>Demand!G144</f>
        <v>3047.4797391054317</v>
      </c>
      <c r="AD82" s="94">
        <f>Demand!H144</f>
        <v>2562.1000030058613</v>
      </c>
      <c r="AE82" s="94">
        <f>Demand!I144</f>
        <v>4761.0174922604729</v>
      </c>
      <c r="AF82" s="94">
        <f>Demand!J144</f>
        <v>3010.4754202083582</v>
      </c>
      <c r="AG82" s="94">
        <f>Demand!K144</f>
        <v>1858.6282850944096</v>
      </c>
      <c r="AH82" s="94">
        <f>Demand!L144</f>
        <v>1892.5326678064637</v>
      </c>
      <c r="AI82" s="94">
        <f>Demand!M144</f>
        <v>1947.5271592898546</v>
      </c>
      <c r="AJ82" s="94">
        <f>Demand!N144</f>
        <v>2679.7319409464367</v>
      </c>
      <c r="AK82" s="94">
        <f>Demand!O144</f>
        <v>1226.383805352529</v>
      </c>
      <c r="AL82" s="94">
        <f>Demand!P144</f>
        <v>4582.758392857776</v>
      </c>
      <c r="AM82" s="94">
        <f>Demand!Q144</f>
        <v>1902.9522136909513</v>
      </c>
      <c r="AN82" s="92">
        <f>Demand!R144</f>
        <v>0</v>
      </c>
      <c r="AO82" s="93">
        <f>Demand!S144</f>
        <v>2099.2578652080279</v>
      </c>
      <c r="AP82" s="93">
        <f>Demand!T144</f>
        <v>6957.6577265571468</v>
      </c>
      <c r="AQ82" s="93">
        <f>Demand!U144</f>
        <v>4827.5092681107071</v>
      </c>
      <c r="AR82" s="16">
        <f>Demand!V144</f>
        <v>3527.6917867537427</v>
      </c>
    </row>
    <row r="83" spans="2:44" ht="15" hidden="1" x14ac:dyDescent="0.25">
      <c r="B83" s="86" t="s">
        <v>3</v>
      </c>
      <c r="C83" s="19">
        <v>0</v>
      </c>
      <c r="D83" s="94">
        <v>0</v>
      </c>
      <c r="E83" s="94">
        <v>0</v>
      </c>
      <c r="F83" s="94">
        <v>0</v>
      </c>
      <c r="G83" s="94">
        <v>0</v>
      </c>
      <c r="H83" s="94">
        <v>0</v>
      </c>
      <c r="I83" s="94">
        <v>0</v>
      </c>
      <c r="J83" s="94">
        <v>0</v>
      </c>
      <c r="K83" s="94">
        <v>0</v>
      </c>
      <c r="L83" s="94">
        <v>0</v>
      </c>
      <c r="M83" s="94">
        <v>0</v>
      </c>
      <c r="N83" s="94">
        <v>0</v>
      </c>
      <c r="O83" s="94">
        <v>0</v>
      </c>
      <c r="P83" s="94">
        <v>0</v>
      </c>
      <c r="Q83" s="94">
        <v>0</v>
      </c>
      <c r="R83" s="94">
        <v>0</v>
      </c>
      <c r="S83" s="92">
        <v>0</v>
      </c>
      <c r="T83" s="93">
        <v>0</v>
      </c>
      <c r="U83" s="93">
        <v>0</v>
      </c>
      <c r="V83" s="16">
        <v>0</v>
      </c>
      <c r="X83" s="86" t="s">
        <v>3</v>
      </c>
      <c r="Y83" s="19">
        <f>Demand!C145</f>
        <v>627.17896080078128</v>
      </c>
      <c r="Z83" s="94">
        <f>Demand!D145</f>
        <v>1082.61225406178</v>
      </c>
      <c r="AA83" s="94">
        <f>Demand!E145</f>
        <v>2874.1281785603142</v>
      </c>
      <c r="AB83" s="94">
        <f>Demand!F145</f>
        <v>2699.5157223171877</v>
      </c>
      <c r="AC83" s="94">
        <f>Demand!G145</f>
        <v>1850.7367847166338</v>
      </c>
      <c r="AD83" s="94">
        <f>Demand!H145</f>
        <v>1555.9652984198226</v>
      </c>
      <c r="AE83" s="94">
        <f>Demand!I145</f>
        <v>2891.3695774700468</v>
      </c>
      <c r="AF83" s="94">
        <f>Demand!J145</f>
        <v>1828.2640334469891</v>
      </c>
      <c r="AG83" s="94">
        <f>Demand!K145</f>
        <v>2116.3994703140916</v>
      </c>
      <c r="AH83" s="94">
        <f>Demand!L145</f>
        <v>2155.0060158985802</v>
      </c>
      <c r="AI83" s="94">
        <f>Demand!M145</f>
        <v>1182.7347387026311</v>
      </c>
      <c r="AJ83" s="94">
        <f>Demand!N145</f>
        <v>1627.4032646220305</v>
      </c>
      <c r="AK83" s="94">
        <f>Demand!O145</f>
        <v>558.58786974567795</v>
      </c>
      <c r="AL83" s="94">
        <f>Demand!P145</f>
        <v>2783.112689576225</v>
      </c>
      <c r="AM83" s="94">
        <f>Demand!Q145</f>
        <v>1155.6643400259698</v>
      </c>
      <c r="AN83" s="94">
        <f>Demand!R145</f>
        <v>2092.2320006684317</v>
      </c>
      <c r="AO83" s="92">
        <f>Demand!S145</f>
        <v>0</v>
      </c>
      <c r="AP83" s="93">
        <f>Demand!T145</f>
        <v>4225.3908778363593</v>
      </c>
      <c r="AQ83" s="93">
        <f>Demand!U145</f>
        <v>1759.0500503886428</v>
      </c>
      <c r="AR83" s="16">
        <f>Demand!V145</f>
        <v>1285.421957910256</v>
      </c>
    </row>
    <row r="84" spans="2:44" ht="15" hidden="1" x14ac:dyDescent="0.25">
      <c r="B84" s="86" t="s">
        <v>1</v>
      </c>
      <c r="C84" s="19">
        <v>0</v>
      </c>
      <c r="D84" s="94">
        <v>0</v>
      </c>
      <c r="E84" s="94">
        <v>0</v>
      </c>
      <c r="F84" s="94">
        <v>0</v>
      </c>
      <c r="G84" s="94">
        <v>0</v>
      </c>
      <c r="H84" s="94">
        <v>0</v>
      </c>
      <c r="I84" s="94">
        <v>0</v>
      </c>
      <c r="J84" s="94">
        <v>0</v>
      </c>
      <c r="K84" s="94">
        <v>0</v>
      </c>
      <c r="L84" s="94">
        <v>0</v>
      </c>
      <c r="M84" s="94">
        <v>0</v>
      </c>
      <c r="N84" s="94">
        <v>0</v>
      </c>
      <c r="O84" s="94">
        <v>0</v>
      </c>
      <c r="P84" s="94">
        <v>0</v>
      </c>
      <c r="Q84" s="94">
        <v>0</v>
      </c>
      <c r="R84" s="94">
        <v>0</v>
      </c>
      <c r="S84" s="94">
        <v>0</v>
      </c>
      <c r="T84" s="92">
        <v>0</v>
      </c>
      <c r="U84" s="93">
        <v>0</v>
      </c>
      <c r="V84" s="16">
        <v>0</v>
      </c>
      <c r="X84" s="86" t="s">
        <v>1</v>
      </c>
      <c r="Y84" s="19">
        <f>Demand!C146</f>
        <v>2172.1518455452747</v>
      </c>
      <c r="Z84" s="94">
        <f>Demand!D146</f>
        <v>4999.3135455685724</v>
      </c>
      <c r="AA84" s="94">
        <f>Demand!E146</f>
        <v>9954.1649474694677</v>
      </c>
      <c r="AB84" s="94">
        <f>Demand!F146</f>
        <v>9349.4176699150175</v>
      </c>
      <c r="AC84" s="94">
        <f>Demand!G146</f>
        <v>6409.7834490620171</v>
      </c>
      <c r="AD84" s="94">
        <f>Demand!H146</f>
        <v>5388.8811739662096</v>
      </c>
      <c r="AE84" s="94">
        <f>Demand!I146</f>
        <v>10013.878265042717</v>
      </c>
      <c r="AF84" s="94">
        <f>Demand!J146</f>
        <v>6331.9520306060904</v>
      </c>
      <c r="AG84" s="94">
        <f>Demand!K146</f>
        <v>3909.2646513390018</v>
      </c>
      <c r="AH84" s="94">
        <f>Demand!L146</f>
        <v>3980.5759543707268</v>
      </c>
      <c r="AI84" s="94">
        <f>Demand!M146</f>
        <v>4096.2462168425272</v>
      </c>
      <c r="AJ84" s="94">
        <f>Demand!N146</f>
        <v>5636.2971745444174</v>
      </c>
      <c r="AK84" s="94">
        <f>Demand!O146</f>
        <v>2579.4608301657945</v>
      </c>
      <c r="AL84" s="94">
        <f>Demand!P146</f>
        <v>9638.9447715286606</v>
      </c>
      <c r="AM84" s="94">
        <f>Demand!Q146</f>
        <v>4002.4914512648052</v>
      </c>
      <c r="AN84" s="94">
        <f>Demand!R146</f>
        <v>7246.1703685949824</v>
      </c>
      <c r="AO84" s="94">
        <f>Demand!S146</f>
        <v>4415.3823722134221</v>
      </c>
      <c r="AP84" s="92">
        <f>Demand!T146</f>
        <v>0</v>
      </c>
      <c r="AQ84" s="93">
        <f>Demand!U146</f>
        <v>10153.730838588843</v>
      </c>
      <c r="AR84" s="16">
        <f>Demand!V146</f>
        <v>7419.8164922873902</v>
      </c>
    </row>
    <row r="85" spans="2:44" ht="15" hidden="1" x14ac:dyDescent="0.25">
      <c r="B85" s="86" t="s">
        <v>5</v>
      </c>
      <c r="C85" s="19">
        <v>0</v>
      </c>
      <c r="D85" s="94">
        <v>0</v>
      </c>
      <c r="E85" s="94">
        <v>0</v>
      </c>
      <c r="F85" s="94">
        <v>0</v>
      </c>
      <c r="G85" s="94">
        <v>0</v>
      </c>
      <c r="H85" s="94">
        <v>0</v>
      </c>
      <c r="I85" s="94">
        <v>0</v>
      </c>
      <c r="J85" s="94">
        <v>0</v>
      </c>
      <c r="K85" s="94">
        <v>0</v>
      </c>
      <c r="L85" s="94">
        <v>0</v>
      </c>
      <c r="M85" s="94">
        <v>0</v>
      </c>
      <c r="N85" s="94">
        <v>0</v>
      </c>
      <c r="O85" s="94">
        <v>0</v>
      </c>
      <c r="P85" s="94">
        <v>0</v>
      </c>
      <c r="Q85" s="94">
        <v>0</v>
      </c>
      <c r="R85" s="94">
        <v>0</v>
      </c>
      <c r="S85" s="94">
        <v>0</v>
      </c>
      <c r="T85" s="94">
        <v>0</v>
      </c>
      <c r="U85" s="92">
        <v>0</v>
      </c>
      <c r="V85" s="16">
        <v>0</v>
      </c>
      <c r="X85" s="86" t="s">
        <v>5</v>
      </c>
      <c r="Y85" s="19">
        <f>Demand!C147</f>
        <v>1189.3500947085408</v>
      </c>
      <c r="Z85" s="94">
        <f>Demand!D147</f>
        <v>5132.5262300611639</v>
      </c>
      <c r="AA85" s="94">
        <f>Demand!E147</f>
        <v>8175.5244555971485</v>
      </c>
      <c r="AB85" s="94">
        <f>Demand!F147</f>
        <v>7678.8352623605961</v>
      </c>
      <c r="AC85" s="94">
        <f>Demand!G147</f>
        <v>5264.4638319169371</v>
      </c>
      <c r="AD85" s="94">
        <f>Demand!H147</f>
        <v>4425.9794828161757</v>
      </c>
      <c r="AE85" s="94">
        <f>Demand!I147</f>
        <v>6853.8066798563232</v>
      </c>
      <c r="AF85" s="94">
        <f>Demand!J147</f>
        <v>4333.7829735153773</v>
      </c>
      <c r="AG85" s="94">
        <f>Demand!K147</f>
        <v>2408.0590081452565</v>
      </c>
      <c r="AH85" s="94">
        <f>Demand!L147</f>
        <v>2451.9858949036911</v>
      </c>
      <c r="AI85" s="94">
        <f>Demand!M147</f>
        <v>3364.3164744278124</v>
      </c>
      <c r="AJ85" s="94">
        <f>Demand!N147</f>
        <v>4629.1864393120495</v>
      </c>
      <c r="AK85" s="94">
        <f>Demand!O147</f>
        <v>2648.1936469010952</v>
      </c>
      <c r="AL85" s="94">
        <f>Demand!P147</f>
        <v>6597.190650148922</v>
      </c>
      <c r="AM85" s="94">
        <f>Demand!Q147</f>
        <v>3287.3140957396527</v>
      </c>
      <c r="AN85" s="94">
        <f>Demand!R147</f>
        <v>4959.5021590210436</v>
      </c>
      <c r="AO85" s="94">
        <f>Demand!S147</f>
        <v>1813.2142050760463</v>
      </c>
      <c r="AP85" s="94">
        <f>Demand!T147</f>
        <v>10016.018861503993</v>
      </c>
      <c r="AQ85" s="92">
        <f>Demand!U147</f>
        <v>0</v>
      </c>
      <c r="AR85" s="16">
        <f>Demand!V147</f>
        <v>7312.8253158987154</v>
      </c>
    </row>
    <row r="86" spans="2:44" ht="15.75" hidden="1" thickBot="1" x14ac:dyDescent="0.3">
      <c r="B86" s="86" t="s">
        <v>2176</v>
      </c>
      <c r="C86" s="20">
        <v>0</v>
      </c>
      <c r="D86" s="21">
        <v>0</v>
      </c>
      <c r="E86" s="21"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>
        <v>0</v>
      </c>
      <c r="M86" s="21">
        <v>0</v>
      </c>
      <c r="N86" s="21">
        <v>0</v>
      </c>
      <c r="O86" s="21">
        <v>0</v>
      </c>
      <c r="P86" s="21">
        <v>0</v>
      </c>
      <c r="Q86" s="21">
        <v>0</v>
      </c>
      <c r="R86" s="21">
        <v>0</v>
      </c>
      <c r="S86" s="21">
        <v>0</v>
      </c>
      <c r="T86" s="21">
        <v>0</v>
      </c>
      <c r="U86" s="21">
        <v>0</v>
      </c>
      <c r="V86" s="17">
        <v>0</v>
      </c>
      <c r="X86" s="86" t="s">
        <v>2176</v>
      </c>
      <c r="Y86" s="20">
        <f>Demand!C148</f>
        <v>853.6098543015089</v>
      </c>
      <c r="Z86" s="21">
        <f>Demand!D148</f>
        <v>3683.6714327708719</v>
      </c>
      <c r="AA86" s="21">
        <f>Demand!E148</f>
        <v>5867.665265617934</v>
      </c>
      <c r="AB86" s="21">
        <f>Demand!F148</f>
        <v>5511.1858809875512</v>
      </c>
      <c r="AC86" s="21">
        <f>Demand!G148</f>
        <v>3778.3645240633864</v>
      </c>
      <c r="AD86" s="21">
        <f>Demand!H148</f>
        <v>3176.5749364101457</v>
      </c>
      <c r="AE86" s="21">
        <f>Demand!I148</f>
        <v>4919.0536473926695</v>
      </c>
      <c r="AF86" s="21">
        <f>Demand!J148</f>
        <v>3110.4044713624689</v>
      </c>
      <c r="AG86" s="21">
        <f>Demand!K148</f>
        <v>1728.2908608974674</v>
      </c>
      <c r="AH86" s="21">
        <f>Demand!L148</f>
        <v>1759.8176784195821</v>
      </c>
      <c r="AI86" s="21">
        <f>Demand!M148</f>
        <v>2414.6075309005214</v>
      </c>
      <c r="AJ86" s="21">
        <f>Demand!N148</f>
        <v>3322.4188399833861</v>
      </c>
      <c r="AK86" s="21">
        <f>Demand!O148</f>
        <v>1900.6381747061489</v>
      </c>
      <c r="AL86" s="21">
        <f>Demand!P148</f>
        <v>4734.8774551137703</v>
      </c>
      <c r="AM86" s="21">
        <f>Demand!Q148</f>
        <v>2359.3420631923123</v>
      </c>
      <c r="AN86" s="21">
        <f>Demand!R148</f>
        <v>3559.4901233916476</v>
      </c>
      <c r="AO86" s="21">
        <f>Demand!S148</f>
        <v>1301.3640981730316</v>
      </c>
      <c r="AP86" s="21">
        <f>Demand!T148</f>
        <v>7188.6086687913166</v>
      </c>
      <c r="AQ86" s="21">
        <f>Demand!U148</f>
        <v>7182.3636524931107</v>
      </c>
      <c r="AR86" s="17">
        <f>Demand!V148</f>
        <v>0</v>
      </c>
    </row>
    <row r="87" spans="2:44" hidden="1" x14ac:dyDescent="0.2"/>
    <row r="89" spans="2:44" ht="15" x14ac:dyDescent="0.25">
      <c r="B89" s="9" t="s">
        <v>40</v>
      </c>
      <c r="D89" s="211" t="s">
        <v>2783</v>
      </c>
      <c r="E89" s="211"/>
      <c r="G89" s="5"/>
      <c r="H89" s="5"/>
      <c r="I89" s="5"/>
      <c r="X89" s="9" t="s">
        <v>2747</v>
      </c>
      <c r="AC89" s="91"/>
      <c r="AD89" s="91"/>
      <c r="AE89" s="91"/>
    </row>
    <row r="90" spans="2:44" ht="45.75" thickBot="1" x14ac:dyDescent="0.3">
      <c r="B90" s="89"/>
      <c r="C90" s="87" t="s">
        <v>7</v>
      </c>
      <c r="D90" s="87" t="s">
        <v>2112</v>
      </c>
      <c r="E90" s="87" t="s">
        <v>4</v>
      </c>
      <c r="F90" s="87" t="s">
        <v>2</v>
      </c>
      <c r="G90" s="87" t="s">
        <v>18</v>
      </c>
      <c r="H90" s="87" t="s">
        <v>2174</v>
      </c>
      <c r="I90" s="87" t="s">
        <v>2169</v>
      </c>
      <c r="J90" s="87" t="s">
        <v>2170</v>
      </c>
      <c r="K90" s="87" t="s">
        <v>17</v>
      </c>
      <c r="L90" s="87" t="s">
        <v>2175</v>
      </c>
      <c r="M90" s="87" t="s">
        <v>2173</v>
      </c>
      <c r="N90" s="87" t="s">
        <v>6</v>
      </c>
      <c r="O90" s="87" t="s">
        <v>2713</v>
      </c>
      <c r="P90" s="87" t="s">
        <v>2171</v>
      </c>
      <c r="Q90" s="87" t="s">
        <v>2172</v>
      </c>
      <c r="R90" s="87" t="s">
        <v>2167</v>
      </c>
      <c r="S90" s="87" t="s">
        <v>3</v>
      </c>
      <c r="T90" s="87" t="s">
        <v>1</v>
      </c>
      <c r="U90" s="87" t="s">
        <v>5</v>
      </c>
      <c r="V90" s="87" t="s">
        <v>2176</v>
      </c>
      <c r="X90" s="89"/>
      <c r="Y90" s="87" t="s">
        <v>7</v>
      </c>
      <c r="Z90" s="87" t="s">
        <v>2112</v>
      </c>
      <c r="AA90" s="87" t="s">
        <v>4</v>
      </c>
      <c r="AB90" s="87" t="s">
        <v>2</v>
      </c>
      <c r="AC90" s="87" t="s">
        <v>18</v>
      </c>
      <c r="AD90" s="87" t="s">
        <v>2174</v>
      </c>
      <c r="AE90" s="87" t="s">
        <v>2169</v>
      </c>
      <c r="AF90" s="87" t="s">
        <v>2170</v>
      </c>
      <c r="AG90" s="87" t="s">
        <v>17</v>
      </c>
      <c r="AH90" s="87" t="s">
        <v>2175</v>
      </c>
      <c r="AI90" s="87" t="s">
        <v>2173</v>
      </c>
      <c r="AJ90" s="87" t="s">
        <v>6</v>
      </c>
      <c r="AK90" s="87" t="s">
        <v>2713</v>
      </c>
      <c r="AL90" s="87" t="s">
        <v>2171</v>
      </c>
      <c r="AM90" s="87" t="s">
        <v>2172</v>
      </c>
      <c r="AN90" s="87" t="s">
        <v>2167</v>
      </c>
      <c r="AO90" s="87" t="s">
        <v>3</v>
      </c>
      <c r="AP90" s="87" t="s">
        <v>1</v>
      </c>
      <c r="AQ90" s="87" t="s">
        <v>5</v>
      </c>
      <c r="AR90" s="87" t="s">
        <v>2176</v>
      </c>
    </row>
    <row r="91" spans="2:44" ht="15" x14ac:dyDescent="0.25">
      <c r="B91" s="86" t="s">
        <v>7</v>
      </c>
      <c r="C91" s="88">
        <v>0</v>
      </c>
      <c r="D91" s="85">
        <v>13387</v>
      </c>
      <c r="E91" s="85">
        <v>8934</v>
      </c>
      <c r="F91" s="85">
        <v>7837</v>
      </c>
      <c r="G91" s="85">
        <v>7372</v>
      </c>
      <c r="H91" s="85">
        <v>7507</v>
      </c>
      <c r="I91" s="85">
        <v>16942</v>
      </c>
      <c r="J91" s="85">
        <v>16494</v>
      </c>
      <c r="K91" s="85">
        <v>10152</v>
      </c>
      <c r="L91" s="85">
        <v>10422</v>
      </c>
      <c r="M91" s="85">
        <v>5517</v>
      </c>
      <c r="N91" s="85">
        <v>7798</v>
      </c>
      <c r="O91" s="85">
        <v>12984</v>
      </c>
      <c r="P91" s="85">
        <v>14468</v>
      </c>
      <c r="Q91" s="85">
        <v>7502</v>
      </c>
      <c r="R91" s="85">
        <v>14956</v>
      </c>
      <c r="S91" s="85">
        <v>12039</v>
      </c>
      <c r="T91" s="85">
        <v>17016</v>
      </c>
      <c r="U91" s="85">
        <v>16013</v>
      </c>
      <c r="V91" s="96">
        <v>12051</v>
      </c>
      <c r="X91" s="86" t="s">
        <v>7</v>
      </c>
      <c r="Y91" s="88">
        <f t="shared" ref="Y91:Y110" si="5">IF(C43=0,0,IF(VLOOKUP(C19,$C$5:$D$13,2)&lt;C91,1,0))</f>
        <v>0</v>
      </c>
      <c r="Z91" s="85">
        <f t="shared" ref="Z91:Z110" si="6">IF(D43=0,0,IF(VLOOKUP(D19,$C$5:$D$13,2)&lt;D91,1,0))</f>
        <v>0</v>
      </c>
      <c r="AA91" s="85">
        <f t="shared" ref="AA91:AA110" si="7">IF(E43=0,0,IF(VLOOKUP(E19,$C$5:$D$13,2)&lt;E91,1,0))</f>
        <v>0</v>
      </c>
      <c r="AB91" s="85">
        <f t="shared" ref="AB91:AB110" si="8">IF(F43=0,0,IF(VLOOKUP(F19,$C$5:$D$13,2)&lt;F91,1,0))</f>
        <v>0</v>
      </c>
      <c r="AC91" s="85">
        <f t="shared" ref="AC91:AC110" si="9">IF(G43=0,0,IF(VLOOKUP(G19,$C$5:$D$13,2)&lt;G91,1,0))</f>
        <v>0</v>
      </c>
      <c r="AD91" s="85">
        <f t="shared" ref="AD91:AD110" si="10">IF(H43=0,0,IF(VLOOKUP(H19,$C$5:$D$13,2)&lt;H91,1,0))</f>
        <v>0</v>
      </c>
      <c r="AE91" s="85">
        <f t="shared" ref="AE91:AE110" si="11">IF(I43=0,0,IF(VLOOKUP(I19,$C$5:$D$13,2)&lt;I91,1,0))</f>
        <v>0</v>
      </c>
      <c r="AF91" s="85">
        <f t="shared" ref="AF91:AF110" si="12">IF(J43=0,0,IF(VLOOKUP(J19,$C$5:$D$13,2)&lt;J91,1,0))</f>
        <v>0</v>
      </c>
      <c r="AG91" s="85">
        <f t="shared" ref="AG91:AG110" si="13">IF(K43=0,0,IF(VLOOKUP(K19,$C$5:$D$13,2)&lt;K91,1,0))</f>
        <v>0</v>
      </c>
      <c r="AH91" s="85">
        <f t="shared" ref="AH91:AH110" si="14">IF(L43=0,0,IF(VLOOKUP(L19,$C$5:$D$13,2)&lt;L91,1,0))</f>
        <v>0</v>
      </c>
      <c r="AI91" s="85">
        <f t="shared" ref="AI91:AI110" si="15">IF(M43=0,0,IF(VLOOKUP(M19,$C$5:$D$13,2)&lt;M91,1,0))</f>
        <v>0</v>
      </c>
      <c r="AJ91" s="85">
        <f t="shared" ref="AJ91:AJ110" si="16">IF(N43=0,0,IF(VLOOKUP(N19,$C$5:$D$13,2)&lt;N91,1,0))</f>
        <v>0</v>
      </c>
      <c r="AK91" s="85">
        <f t="shared" ref="AK91:AK110" si="17">IF(O43=0,0,IF(VLOOKUP(O19,$C$5:$D$13,2)&lt;O91,1,0))</f>
        <v>0</v>
      </c>
      <c r="AL91" s="85">
        <f t="shared" ref="AL91:AL110" si="18">IF(P43=0,0,IF(VLOOKUP(P19,$C$5:$D$13,2)&lt;P91,1,0))</f>
        <v>0</v>
      </c>
      <c r="AM91" s="85">
        <f t="shared" ref="AM91:AM110" si="19">IF(Q43=0,0,IF(VLOOKUP(Q19,$C$5:$D$13,2)&lt;Q91,1,0))</f>
        <v>0</v>
      </c>
      <c r="AN91" s="85">
        <f t="shared" ref="AN91:AN110" si="20">IF(R43=0,0,IF(VLOOKUP(R19,$C$5:$D$13,2)&lt;R91,1,0))</f>
        <v>0</v>
      </c>
      <c r="AO91" s="85">
        <f t="shared" ref="AO91:AO110" si="21">IF(S43=0,0,IF(VLOOKUP(S19,$C$5:$D$13,2)&lt;S91,1,0))</f>
        <v>0</v>
      </c>
      <c r="AP91" s="85">
        <f t="shared" ref="AP91:AP110" si="22">IF(T43=0,0,IF(VLOOKUP(T19,$C$5:$D$13,2)&lt;T91,1,0))</f>
        <v>0</v>
      </c>
      <c r="AQ91" s="85">
        <f t="shared" ref="AQ91:AQ110" si="23">IF(U43=0,0,IF(VLOOKUP(U19,$C$5:$D$13,2)&lt;U91,1,0))</f>
        <v>0</v>
      </c>
      <c r="AR91" s="96">
        <f t="shared" ref="AR91:AR110" si="24">IF(V43=0,0,IF(VLOOKUP(V19,$C$5:$D$13,2)&lt;V91,1,0))</f>
        <v>0</v>
      </c>
    </row>
    <row r="92" spans="2:44" ht="15" x14ac:dyDescent="0.25">
      <c r="B92" s="86" t="s">
        <v>2112</v>
      </c>
      <c r="C92" s="97">
        <v>13387</v>
      </c>
      <c r="D92" s="98">
        <v>0</v>
      </c>
      <c r="E92" s="99">
        <v>17577</v>
      </c>
      <c r="F92" s="99">
        <v>18581</v>
      </c>
      <c r="G92" s="99">
        <v>18017</v>
      </c>
      <c r="H92" s="99">
        <v>17966</v>
      </c>
      <c r="I92" s="99">
        <v>9381</v>
      </c>
      <c r="J92" s="99">
        <v>9774</v>
      </c>
      <c r="K92" s="99">
        <v>13762</v>
      </c>
      <c r="L92" s="99">
        <v>14403</v>
      </c>
      <c r="M92" s="99">
        <v>15633</v>
      </c>
      <c r="N92" s="99">
        <v>18490</v>
      </c>
      <c r="O92" s="99">
        <v>7423</v>
      </c>
      <c r="P92" s="99">
        <v>11776</v>
      </c>
      <c r="Q92" s="99">
        <v>16416</v>
      </c>
      <c r="R92" s="99">
        <v>10535</v>
      </c>
      <c r="S92" s="99">
        <v>12217</v>
      </c>
      <c r="T92" s="99">
        <v>9436</v>
      </c>
      <c r="U92" s="99">
        <v>7636</v>
      </c>
      <c r="V92" s="100">
        <v>9907</v>
      </c>
      <c r="X92" s="86" t="s">
        <v>2112</v>
      </c>
      <c r="Y92" s="97">
        <f t="shared" si="5"/>
        <v>0</v>
      </c>
      <c r="Z92" s="98">
        <f t="shared" si="6"/>
        <v>0</v>
      </c>
      <c r="AA92" s="99">
        <f t="shared" si="7"/>
        <v>0</v>
      </c>
      <c r="AB92" s="99">
        <f t="shared" si="8"/>
        <v>0</v>
      </c>
      <c r="AC92" s="99">
        <f t="shared" si="9"/>
        <v>0</v>
      </c>
      <c r="AD92" s="99">
        <f t="shared" si="10"/>
        <v>0</v>
      </c>
      <c r="AE92" s="99">
        <f t="shared" si="11"/>
        <v>0</v>
      </c>
      <c r="AF92" s="99">
        <f t="shared" si="12"/>
        <v>0</v>
      </c>
      <c r="AG92" s="99">
        <f t="shared" si="13"/>
        <v>0</v>
      </c>
      <c r="AH92" s="99">
        <f t="shared" si="14"/>
        <v>0</v>
      </c>
      <c r="AI92" s="99">
        <f t="shared" si="15"/>
        <v>0</v>
      </c>
      <c r="AJ92" s="99">
        <f t="shared" si="16"/>
        <v>0</v>
      </c>
      <c r="AK92" s="99">
        <f t="shared" si="17"/>
        <v>0</v>
      </c>
      <c r="AL92" s="99">
        <f t="shared" si="18"/>
        <v>0</v>
      </c>
      <c r="AM92" s="99">
        <f t="shared" si="19"/>
        <v>0</v>
      </c>
      <c r="AN92" s="99">
        <f t="shared" si="20"/>
        <v>0</v>
      </c>
      <c r="AO92" s="99">
        <f t="shared" si="21"/>
        <v>0</v>
      </c>
      <c r="AP92" s="99">
        <f t="shared" si="22"/>
        <v>0</v>
      </c>
      <c r="AQ92" s="99">
        <f t="shared" si="23"/>
        <v>0</v>
      </c>
      <c r="AR92" s="100">
        <f t="shared" si="24"/>
        <v>0</v>
      </c>
    </row>
    <row r="93" spans="2:44" ht="15" x14ac:dyDescent="0.25">
      <c r="B93" s="86" t="s">
        <v>4</v>
      </c>
      <c r="C93" s="97">
        <v>8934</v>
      </c>
      <c r="D93" s="101">
        <v>17577</v>
      </c>
      <c r="E93" s="98">
        <v>0</v>
      </c>
      <c r="F93" s="99">
        <v>1098</v>
      </c>
      <c r="G93" s="99">
        <v>1987</v>
      </c>
      <c r="H93" s="99">
        <v>1876</v>
      </c>
      <c r="I93" s="99">
        <v>8211</v>
      </c>
      <c r="J93" s="99">
        <v>7810</v>
      </c>
      <c r="K93" s="99">
        <v>4768</v>
      </c>
      <c r="L93" s="99">
        <v>3814</v>
      </c>
      <c r="M93" s="99">
        <v>5216</v>
      </c>
      <c r="N93" s="99">
        <v>2140</v>
      </c>
      <c r="O93" s="99">
        <v>12455</v>
      </c>
      <c r="P93" s="99">
        <v>5800</v>
      </c>
      <c r="Q93" s="99">
        <v>3309</v>
      </c>
      <c r="R93" s="102">
        <v>7089</v>
      </c>
      <c r="S93" s="99">
        <v>5855</v>
      </c>
      <c r="T93" s="99">
        <v>8175</v>
      </c>
      <c r="U93" s="99">
        <v>11004</v>
      </c>
      <c r="V93" s="100">
        <v>10059</v>
      </c>
      <c r="X93" s="86" t="s">
        <v>4</v>
      </c>
      <c r="Y93" s="97">
        <f t="shared" si="5"/>
        <v>0</v>
      </c>
      <c r="Z93" s="101">
        <f t="shared" si="6"/>
        <v>0</v>
      </c>
      <c r="AA93" s="98">
        <f t="shared" si="7"/>
        <v>0</v>
      </c>
      <c r="AB93" s="99">
        <f t="shared" si="8"/>
        <v>0</v>
      </c>
      <c r="AC93" s="99">
        <f t="shared" si="9"/>
        <v>0</v>
      </c>
      <c r="AD93" s="99">
        <f t="shared" si="10"/>
        <v>0</v>
      </c>
      <c r="AE93" s="99">
        <f t="shared" si="11"/>
        <v>0</v>
      </c>
      <c r="AF93" s="99">
        <f t="shared" si="12"/>
        <v>0</v>
      </c>
      <c r="AG93" s="99">
        <f t="shared" si="13"/>
        <v>0</v>
      </c>
      <c r="AH93" s="99">
        <f t="shared" si="14"/>
        <v>0</v>
      </c>
      <c r="AI93" s="99">
        <f t="shared" si="15"/>
        <v>0</v>
      </c>
      <c r="AJ93" s="99">
        <f t="shared" si="16"/>
        <v>0</v>
      </c>
      <c r="AK93" s="99">
        <f t="shared" si="17"/>
        <v>0</v>
      </c>
      <c r="AL93" s="99">
        <f t="shared" si="18"/>
        <v>0</v>
      </c>
      <c r="AM93" s="99">
        <f t="shared" si="19"/>
        <v>0</v>
      </c>
      <c r="AN93" s="102">
        <f t="shared" si="20"/>
        <v>0</v>
      </c>
      <c r="AO93" s="99">
        <f t="shared" si="21"/>
        <v>0</v>
      </c>
      <c r="AP93" s="99">
        <f t="shared" si="22"/>
        <v>0</v>
      </c>
      <c r="AQ93" s="99">
        <f t="shared" si="23"/>
        <v>0</v>
      </c>
      <c r="AR93" s="100">
        <f t="shared" si="24"/>
        <v>0</v>
      </c>
    </row>
    <row r="94" spans="2:44" ht="15" x14ac:dyDescent="0.25">
      <c r="B94" s="86" t="s">
        <v>2</v>
      </c>
      <c r="C94" s="97">
        <v>7837</v>
      </c>
      <c r="D94" s="101">
        <v>18581</v>
      </c>
      <c r="E94" s="101">
        <v>1098</v>
      </c>
      <c r="F94" s="98">
        <v>0</v>
      </c>
      <c r="G94" s="102">
        <v>1254</v>
      </c>
      <c r="H94" s="102">
        <v>1202</v>
      </c>
      <c r="I94" s="99">
        <v>9287</v>
      </c>
      <c r="J94" s="99">
        <v>8880</v>
      </c>
      <c r="K94" s="99">
        <v>5070</v>
      </c>
      <c r="L94" s="99">
        <v>4299</v>
      </c>
      <c r="M94" s="102">
        <v>4428</v>
      </c>
      <c r="N94" s="102">
        <v>1799</v>
      </c>
      <c r="O94" s="102">
        <v>12916</v>
      </c>
      <c r="P94" s="102">
        <v>6851</v>
      </c>
      <c r="Q94" s="102">
        <v>2894</v>
      </c>
      <c r="R94" s="99">
        <v>8047</v>
      </c>
      <c r="S94" s="99">
        <v>6460</v>
      </c>
      <c r="T94" s="99">
        <v>9262</v>
      </c>
      <c r="U94" s="99">
        <v>11897</v>
      </c>
      <c r="V94" s="100">
        <v>10436</v>
      </c>
      <c r="X94" s="86" t="s">
        <v>2</v>
      </c>
      <c r="Y94" s="97">
        <f t="shared" si="5"/>
        <v>0</v>
      </c>
      <c r="Z94" s="101">
        <f t="shared" si="6"/>
        <v>0</v>
      </c>
      <c r="AA94" s="101">
        <f t="shared" si="7"/>
        <v>0</v>
      </c>
      <c r="AB94" s="98">
        <f t="shared" si="8"/>
        <v>0</v>
      </c>
      <c r="AC94" s="102">
        <f t="shared" si="9"/>
        <v>0</v>
      </c>
      <c r="AD94" s="102">
        <f t="shared" si="10"/>
        <v>0</v>
      </c>
      <c r="AE94" s="99">
        <f t="shared" si="11"/>
        <v>0</v>
      </c>
      <c r="AF94" s="99">
        <f t="shared" si="12"/>
        <v>0</v>
      </c>
      <c r="AG94" s="99">
        <f t="shared" si="13"/>
        <v>0</v>
      </c>
      <c r="AH94" s="99">
        <f t="shared" si="14"/>
        <v>0</v>
      </c>
      <c r="AI94" s="102">
        <f t="shared" si="15"/>
        <v>0</v>
      </c>
      <c r="AJ94" s="102">
        <f t="shared" si="16"/>
        <v>0</v>
      </c>
      <c r="AK94" s="102">
        <f t="shared" si="17"/>
        <v>0</v>
      </c>
      <c r="AL94" s="102">
        <f t="shared" si="18"/>
        <v>0</v>
      </c>
      <c r="AM94" s="102">
        <f t="shared" si="19"/>
        <v>0</v>
      </c>
      <c r="AN94" s="99">
        <f t="shared" si="20"/>
        <v>0</v>
      </c>
      <c r="AO94" s="99">
        <f t="shared" si="21"/>
        <v>0</v>
      </c>
      <c r="AP94" s="99">
        <f t="shared" si="22"/>
        <v>0</v>
      </c>
      <c r="AQ94" s="99">
        <f t="shared" si="23"/>
        <v>0</v>
      </c>
      <c r="AR94" s="100">
        <f t="shared" si="24"/>
        <v>0</v>
      </c>
    </row>
    <row r="95" spans="2:44" ht="15" x14ac:dyDescent="0.25">
      <c r="B95" s="86" t="s">
        <v>18</v>
      </c>
      <c r="C95" s="97">
        <v>7372</v>
      </c>
      <c r="D95" s="101">
        <v>18017</v>
      </c>
      <c r="E95" s="101">
        <v>1987</v>
      </c>
      <c r="F95" s="101">
        <v>1254</v>
      </c>
      <c r="G95" s="98">
        <v>0</v>
      </c>
      <c r="H95" s="99">
        <v>136</v>
      </c>
      <c r="I95" s="99">
        <v>9607</v>
      </c>
      <c r="J95" s="99">
        <v>9171</v>
      </c>
      <c r="K95" s="99">
        <v>4278</v>
      </c>
      <c r="L95" s="99">
        <v>3751</v>
      </c>
      <c r="M95" s="99">
        <v>3243</v>
      </c>
      <c r="N95" s="99">
        <v>2964</v>
      </c>
      <c r="O95" s="99">
        <v>14168</v>
      </c>
      <c r="P95" s="99">
        <v>7118</v>
      </c>
      <c r="Q95" s="99">
        <v>1688</v>
      </c>
      <c r="R95" s="99">
        <v>8022</v>
      </c>
      <c r="S95" s="99">
        <v>5929</v>
      </c>
      <c r="T95" s="99">
        <v>9647</v>
      </c>
      <c r="U95" s="99">
        <v>12990</v>
      </c>
      <c r="V95" s="100">
        <v>11684</v>
      </c>
      <c r="X95" s="86" t="s">
        <v>18</v>
      </c>
      <c r="Y95" s="97">
        <f t="shared" si="5"/>
        <v>0</v>
      </c>
      <c r="Z95" s="101">
        <f t="shared" si="6"/>
        <v>0</v>
      </c>
      <c r="AA95" s="101">
        <f t="shared" si="7"/>
        <v>0</v>
      </c>
      <c r="AB95" s="101">
        <f t="shared" si="8"/>
        <v>0</v>
      </c>
      <c r="AC95" s="98">
        <f t="shared" si="9"/>
        <v>0</v>
      </c>
      <c r="AD95" s="99">
        <f t="shared" si="10"/>
        <v>0</v>
      </c>
      <c r="AE95" s="99">
        <f t="shared" si="11"/>
        <v>0</v>
      </c>
      <c r="AF95" s="99">
        <f t="shared" si="12"/>
        <v>0</v>
      </c>
      <c r="AG95" s="99">
        <f t="shared" si="13"/>
        <v>0</v>
      </c>
      <c r="AH95" s="99">
        <f t="shared" si="14"/>
        <v>0</v>
      </c>
      <c r="AI95" s="99">
        <f t="shared" si="15"/>
        <v>0</v>
      </c>
      <c r="AJ95" s="99">
        <f t="shared" si="16"/>
        <v>0</v>
      </c>
      <c r="AK95" s="99">
        <f t="shared" si="17"/>
        <v>0</v>
      </c>
      <c r="AL95" s="99">
        <f t="shared" si="18"/>
        <v>0</v>
      </c>
      <c r="AM95" s="99">
        <f t="shared" si="19"/>
        <v>0</v>
      </c>
      <c r="AN95" s="99">
        <f t="shared" si="20"/>
        <v>0</v>
      </c>
      <c r="AO95" s="99">
        <f t="shared" si="21"/>
        <v>0</v>
      </c>
      <c r="AP95" s="99">
        <f t="shared" si="22"/>
        <v>0</v>
      </c>
      <c r="AQ95" s="99">
        <f t="shared" si="23"/>
        <v>0</v>
      </c>
      <c r="AR95" s="100">
        <f t="shared" si="24"/>
        <v>0</v>
      </c>
    </row>
    <row r="96" spans="2:44" ht="15" x14ac:dyDescent="0.25">
      <c r="B96" s="86" t="s">
        <v>2174</v>
      </c>
      <c r="C96" s="97">
        <v>7507</v>
      </c>
      <c r="D96" s="101">
        <v>17966</v>
      </c>
      <c r="E96" s="101">
        <v>1876</v>
      </c>
      <c r="F96" s="101">
        <v>1202</v>
      </c>
      <c r="G96" s="101">
        <v>136</v>
      </c>
      <c r="H96" s="98">
        <v>0</v>
      </c>
      <c r="I96" s="99">
        <v>9474</v>
      </c>
      <c r="J96" s="99">
        <v>9038</v>
      </c>
      <c r="K96" s="99">
        <v>4211</v>
      </c>
      <c r="L96" s="99">
        <v>3655</v>
      </c>
      <c r="M96" s="99">
        <v>3344</v>
      </c>
      <c r="N96" s="99">
        <v>2947</v>
      </c>
      <c r="O96" s="99">
        <v>14115</v>
      </c>
      <c r="P96" s="99">
        <v>6984</v>
      </c>
      <c r="Q96" s="99">
        <v>1704</v>
      </c>
      <c r="R96" s="99">
        <v>7899</v>
      </c>
      <c r="S96" s="99">
        <v>5837</v>
      </c>
      <c r="T96" s="99">
        <v>9512</v>
      </c>
      <c r="U96" s="99">
        <v>12878</v>
      </c>
      <c r="V96" s="100">
        <v>11638</v>
      </c>
      <c r="X96" s="86" t="s">
        <v>2174</v>
      </c>
      <c r="Y96" s="97">
        <f t="shared" si="5"/>
        <v>0</v>
      </c>
      <c r="Z96" s="101">
        <f t="shared" si="6"/>
        <v>0</v>
      </c>
      <c r="AA96" s="101">
        <f t="shared" si="7"/>
        <v>0</v>
      </c>
      <c r="AB96" s="101">
        <f t="shared" si="8"/>
        <v>0</v>
      </c>
      <c r="AC96" s="101">
        <f t="shared" si="9"/>
        <v>0</v>
      </c>
      <c r="AD96" s="98">
        <f t="shared" si="10"/>
        <v>0</v>
      </c>
      <c r="AE96" s="99">
        <f t="shared" si="11"/>
        <v>0</v>
      </c>
      <c r="AF96" s="99">
        <f t="shared" si="12"/>
        <v>0</v>
      </c>
      <c r="AG96" s="99">
        <f t="shared" si="13"/>
        <v>0</v>
      </c>
      <c r="AH96" s="99">
        <f t="shared" si="14"/>
        <v>0</v>
      </c>
      <c r="AI96" s="99">
        <f t="shared" si="15"/>
        <v>0</v>
      </c>
      <c r="AJ96" s="99">
        <f t="shared" si="16"/>
        <v>0</v>
      </c>
      <c r="AK96" s="99">
        <f t="shared" si="17"/>
        <v>0</v>
      </c>
      <c r="AL96" s="99">
        <f t="shared" si="18"/>
        <v>0</v>
      </c>
      <c r="AM96" s="99">
        <f t="shared" si="19"/>
        <v>0</v>
      </c>
      <c r="AN96" s="99">
        <f t="shared" si="20"/>
        <v>0</v>
      </c>
      <c r="AO96" s="99">
        <f t="shared" si="21"/>
        <v>0</v>
      </c>
      <c r="AP96" s="99">
        <f t="shared" si="22"/>
        <v>0</v>
      </c>
      <c r="AQ96" s="99">
        <f t="shared" si="23"/>
        <v>0</v>
      </c>
      <c r="AR96" s="100">
        <f t="shared" si="24"/>
        <v>0</v>
      </c>
    </row>
    <row r="97" spans="2:45" ht="15" x14ac:dyDescent="0.25">
      <c r="B97" s="86" t="s">
        <v>2169</v>
      </c>
      <c r="C97" s="97">
        <v>16942</v>
      </c>
      <c r="D97" s="101">
        <v>9381</v>
      </c>
      <c r="E97" s="101">
        <v>8211</v>
      </c>
      <c r="F97" s="101">
        <v>9287</v>
      </c>
      <c r="G97" s="101">
        <v>9607</v>
      </c>
      <c r="H97" s="101">
        <v>9474</v>
      </c>
      <c r="I97" s="98">
        <v>0</v>
      </c>
      <c r="J97" s="99">
        <v>448</v>
      </c>
      <c r="K97" s="99">
        <v>7002</v>
      </c>
      <c r="L97" s="99">
        <v>6579</v>
      </c>
      <c r="M97" s="99">
        <v>11550</v>
      </c>
      <c r="N97" s="99">
        <v>9734</v>
      </c>
      <c r="O97" s="99">
        <v>9213</v>
      </c>
      <c r="P97" s="99">
        <v>2489</v>
      </c>
      <c r="Q97" s="99">
        <v>9459</v>
      </c>
      <c r="R97" s="99">
        <v>2241</v>
      </c>
      <c r="S97" s="99">
        <v>5245</v>
      </c>
      <c r="T97" s="99">
        <v>348</v>
      </c>
      <c r="U97" s="99">
        <v>5849</v>
      </c>
      <c r="V97" s="100">
        <v>9124</v>
      </c>
      <c r="X97" s="86" t="s">
        <v>2169</v>
      </c>
      <c r="Y97" s="97">
        <f t="shared" si="5"/>
        <v>0</v>
      </c>
      <c r="Z97" s="101">
        <f t="shared" si="6"/>
        <v>0</v>
      </c>
      <c r="AA97" s="101">
        <f t="shared" si="7"/>
        <v>0</v>
      </c>
      <c r="AB97" s="101">
        <f t="shared" si="8"/>
        <v>0</v>
      </c>
      <c r="AC97" s="101">
        <f t="shared" si="9"/>
        <v>0</v>
      </c>
      <c r="AD97" s="101">
        <f t="shared" si="10"/>
        <v>0</v>
      </c>
      <c r="AE97" s="98">
        <f t="shared" si="11"/>
        <v>0</v>
      </c>
      <c r="AF97" s="99">
        <f t="shared" si="12"/>
        <v>0</v>
      </c>
      <c r="AG97" s="99">
        <f t="shared" si="13"/>
        <v>0</v>
      </c>
      <c r="AH97" s="99">
        <f t="shared" si="14"/>
        <v>0</v>
      </c>
      <c r="AI97" s="99">
        <f t="shared" si="15"/>
        <v>0</v>
      </c>
      <c r="AJ97" s="99">
        <f t="shared" si="16"/>
        <v>0</v>
      </c>
      <c r="AK97" s="99">
        <f t="shared" si="17"/>
        <v>0</v>
      </c>
      <c r="AL97" s="99">
        <f t="shared" si="18"/>
        <v>0</v>
      </c>
      <c r="AM97" s="99">
        <f t="shared" si="19"/>
        <v>0</v>
      </c>
      <c r="AN97" s="99">
        <f t="shared" si="20"/>
        <v>0</v>
      </c>
      <c r="AO97" s="99">
        <f t="shared" si="21"/>
        <v>0</v>
      </c>
      <c r="AP97" s="99">
        <f t="shared" si="22"/>
        <v>0</v>
      </c>
      <c r="AQ97" s="99">
        <f t="shared" si="23"/>
        <v>0</v>
      </c>
      <c r="AR97" s="100">
        <f t="shared" si="24"/>
        <v>0</v>
      </c>
    </row>
    <row r="98" spans="2:45" ht="15" x14ac:dyDescent="0.25">
      <c r="B98" s="86" t="s">
        <v>2170</v>
      </c>
      <c r="C98" s="97">
        <v>16494</v>
      </c>
      <c r="D98" s="101">
        <v>9774</v>
      </c>
      <c r="E98" s="101">
        <v>7810</v>
      </c>
      <c r="F98" s="101">
        <v>8880</v>
      </c>
      <c r="G98" s="101">
        <v>9171</v>
      </c>
      <c r="H98" s="101">
        <v>9038</v>
      </c>
      <c r="I98" s="101">
        <v>448</v>
      </c>
      <c r="J98" s="98">
        <v>0</v>
      </c>
      <c r="K98" s="99">
        <v>6577</v>
      </c>
      <c r="L98" s="99">
        <v>6134</v>
      </c>
      <c r="M98" s="99">
        <v>11108</v>
      </c>
      <c r="N98" s="99">
        <v>9391</v>
      </c>
      <c r="O98" s="99">
        <v>9565</v>
      </c>
      <c r="P98" s="99">
        <v>2055</v>
      </c>
      <c r="Q98" s="99">
        <v>9011</v>
      </c>
      <c r="R98" s="99">
        <v>1867</v>
      </c>
      <c r="S98" s="99">
        <v>4850</v>
      </c>
      <c r="T98" s="99">
        <v>655</v>
      </c>
      <c r="U98" s="99">
        <v>6205</v>
      </c>
      <c r="V98" s="100">
        <v>9343</v>
      </c>
      <c r="X98" s="86" t="s">
        <v>2170</v>
      </c>
      <c r="Y98" s="97">
        <f t="shared" si="5"/>
        <v>0</v>
      </c>
      <c r="Z98" s="101">
        <f t="shared" si="6"/>
        <v>0</v>
      </c>
      <c r="AA98" s="101">
        <f t="shared" si="7"/>
        <v>0</v>
      </c>
      <c r="AB98" s="101">
        <f t="shared" si="8"/>
        <v>0</v>
      </c>
      <c r="AC98" s="101">
        <f t="shared" si="9"/>
        <v>0</v>
      </c>
      <c r="AD98" s="101">
        <f t="shared" si="10"/>
        <v>0</v>
      </c>
      <c r="AE98" s="101">
        <f t="shared" si="11"/>
        <v>0</v>
      </c>
      <c r="AF98" s="98">
        <f t="shared" si="12"/>
        <v>0</v>
      </c>
      <c r="AG98" s="99">
        <f t="shared" si="13"/>
        <v>0</v>
      </c>
      <c r="AH98" s="99">
        <f t="shared" si="14"/>
        <v>0</v>
      </c>
      <c r="AI98" s="99">
        <f t="shared" si="15"/>
        <v>0</v>
      </c>
      <c r="AJ98" s="99">
        <f t="shared" si="16"/>
        <v>0</v>
      </c>
      <c r="AK98" s="99">
        <f t="shared" si="17"/>
        <v>0</v>
      </c>
      <c r="AL98" s="99">
        <f t="shared" si="18"/>
        <v>0</v>
      </c>
      <c r="AM98" s="99">
        <f t="shared" si="19"/>
        <v>0</v>
      </c>
      <c r="AN98" s="99">
        <f t="shared" si="20"/>
        <v>0</v>
      </c>
      <c r="AO98" s="99">
        <f t="shared" si="21"/>
        <v>0</v>
      </c>
      <c r="AP98" s="99">
        <f t="shared" si="22"/>
        <v>0</v>
      </c>
      <c r="AQ98" s="99">
        <f t="shared" si="23"/>
        <v>0</v>
      </c>
      <c r="AR98" s="100">
        <f t="shared" si="24"/>
        <v>0</v>
      </c>
    </row>
    <row r="99" spans="2:45" ht="15" x14ac:dyDescent="0.25">
      <c r="B99" s="86" t="s">
        <v>17</v>
      </c>
      <c r="C99" s="97">
        <v>10152</v>
      </c>
      <c r="D99" s="101">
        <v>13762</v>
      </c>
      <c r="E99" s="101">
        <v>4768</v>
      </c>
      <c r="F99" s="101">
        <v>5070</v>
      </c>
      <c r="G99" s="101">
        <v>4278</v>
      </c>
      <c r="H99" s="101">
        <v>4211</v>
      </c>
      <c r="I99" s="101">
        <v>7002</v>
      </c>
      <c r="J99" s="101">
        <v>6577</v>
      </c>
      <c r="K99" s="98">
        <v>0</v>
      </c>
      <c r="L99" s="99">
        <v>1135</v>
      </c>
      <c r="M99" s="99">
        <v>4637</v>
      </c>
      <c r="N99" s="99">
        <v>6796</v>
      </c>
      <c r="O99" s="99">
        <v>15654</v>
      </c>
      <c r="P99" s="99">
        <v>4986</v>
      </c>
      <c r="Q99" s="99">
        <v>3034</v>
      </c>
      <c r="R99" s="99">
        <v>4823</v>
      </c>
      <c r="S99" s="99">
        <v>1928</v>
      </c>
      <c r="T99" s="99">
        <v>7221</v>
      </c>
      <c r="U99" s="99">
        <v>12551</v>
      </c>
      <c r="V99" s="100">
        <v>14016</v>
      </c>
      <c r="X99" s="86" t="s">
        <v>17</v>
      </c>
      <c r="Y99" s="97">
        <f t="shared" si="5"/>
        <v>0</v>
      </c>
      <c r="Z99" s="101">
        <f t="shared" si="6"/>
        <v>0</v>
      </c>
      <c r="AA99" s="101">
        <f t="shared" si="7"/>
        <v>0</v>
      </c>
      <c r="AB99" s="101">
        <f t="shared" si="8"/>
        <v>0</v>
      </c>
      <c r="AC99" s="101">
        <f t="shared" si="9"/>
        <v>0</v>
      </c>
      <c r="AD99" s="101">
        <f t="shared" si="10"/>
        <v>0</v>
      </c>
      <c r="AE99" s="101">
        <f t="shared" si="11"/>
        <v>0</v>
      </c>
      <c r="AF99" s="101">
        <f t="shared" si="12"/>
        <v>0</v>
      </c>
      <c r="AG99" s="98">
        <f t="shared" si="13"/>
        <v>0</v>
      </c>
      <c r="AH99" s="99">
        <f t="shared" si="14"/>
        <v>0</v>
      </c>
      <c r="AI99" s="99">
        <f t="shared" si="15"/>
        <v>0</v>
      </c>
      <c r="AJ99" s="99">
        <f t="shared" si="16"/>
        <v>0</v>
      </c>
      <c r="AK99" s="99">
        <f t="shared" si="17"/>
        <v>0</v>
      </c>
      <c r="AL99" s="99">
        <f t="shared" si="18"/>
        <v>0</v>
      </c>
      <c r="AM99" s="99">
        <f t="shared" si="19"/>
        <v>0</v>
      </c>
      <c r="AN99" s="99">
        <f t="shared" si="20"/>
        <v>0</v>
      </c>
      <c r="AO99" s="99">
        <f t="shared" si="21"/>
        <v>0</v>
      </c>
      <c r="AP99" s="99">
        <f t="shared" si="22"/>
        <v>0</v>
      </c>
      <c r="AQ99" s="99">
        <f t="shared" si="23"/>
        <v>0</v>
      </c>
      <c r="AR99" s="100">
        <f t="shared" si="24"/>
        <v>0</v>
      </c>
    </row>
    <row r="100" spans="2:45" ht="15" x14ac:dyDescent="0.25">
      <c r="B100" s="86" t="s">
        <v>2175</v>
      </c>
      <c r="C100" s="97">
        <v>10422</v>
      </c>
      <c r="D100" s="101">
        <v>14403</v>
      </c>
      <c r="E100" s="101">
        <v>3814</v>
      </c>
      <c r="F100" s="101">
        <v>4299</v>
      </c>
      <c r="G100" s="101">
        <v>3751</v>
      </c>
      <c r="H100" s="101">
        <v>3655</v>
      </c>
      <c r="I100" s="101">
        <v>6579</v>
      </c>
      <c r="J100" s="101">
        <v>6134</v>
      </c>
      <c r="K100" s="101">
        <v>1135</v>
      </c>
      <c r="L100" s="98">
        <v>0</v>
      </c>
      <c r="M100" s="99">
        <v>4978</v>
      </c>
      <c r="N100" s="99">
        <v>5920</v>
      </c>
      <c r="O100" s="99">
        <v>14677</v>
      </c>
      <c r="P100" s="99">
        <v>4311</v>
      </c>
      <c r="Q100" s="99">
        <v>2947</v>
      </c>
      <c r="R100" s="99">
        <v>4567</v>
      </c>
      <c r="S100" s="99">
        <v>2188</v>
      </c>
      <c r="T100" s="99">
        <v>6744</v>
      </c>
      <c r="U100" s="99">
        <v>11777</v>
      </c>
      <c r="V100" s="100">
        <v>12896</v>
      </c>
      <c r="X100" s="86" t="s">
        <v>2175</v>
      </c>
      <c r="Y100" s="97">
        <f t="shared" si="5"/>
        <v>0</v>
      </c>
      <c r="Z100" s="101">
        <f t="shared" si="6"/>
        <v>0</v>
      </c>
      <c r="AA100" s="101">
        <f t="shared" si="7"/>
        <v>0</v>
      </c>
      <c r="AB100" s="101">
        <f t="shared" si="8"/>
        <v>0</v>
      </c>
      <c r="AC100" s="101">
        <f t="shared" si="9"/>
        <v>0</v>
      </c>
      <c r="AD100" s="101">
        <f t="shared" si="10"/>
        <v>0</v>
      </c>
      <c r="AE100" s="101">
        <f t="shared" si="11"/>
        <v>0</v>
      </c>
      <c r="AF100" s="101">
        <f t="shared" si="12"/>
        <v>0</v>
      </c>
      <c r="AG100" s="101">
        <f t="shared" si="13"/>
        <v>0</v>
      </c>
      <c r="AH100" s="98">
        <f t="shared" si="14"/>
        <v>0</v>
      </c>
      <c r="AI100" s="99">
        <f t="shared" si="15"/>
        <v>0</v>
      </c>
      <c r="AJ100" s="99">
        <f t="shared" si="16"/>
        <v>0</v>
      </c>
      <c r="AK100" s="99">
        <f t="shared" si="17"/>
        <v>0</v>
      </c>
      <c r="AL100" s="99">
        <f t="shared" si="18"/>
        <v>0</v>
      </c>
      <c r="AM100" s="99">
        <f t="shared" si="19"/>
        <v>0</v>
      </c>
      <c r="AN100" s="99">
        <f t="shared" si="20"/>
        <v>0</v>
      </c>
      <c r="AO100" s="99">
        <f t="shared" si="21"/>
        <v>0</v>
      </c>
      <c r="AP100" s="99">
        <f t="shared" si="22"/>
        <v>0</v>
      </c>
      <c r="AQ100" s="99">
        <f t="shared" si="23"/>
        <v>0</v>
      </c>
      <c r="AR100" s="100">
        <f t="shared" si="24"/>
        <v>0</v>
      </c>
    </row>
    <row r="101" spans="2:45" ht="15" x14ac:dyDescent="0.25">
      <c r="B101" s="86" t="s">
        <v>2173</v>
      </c>
      <c r="C101" s="97">
        <v>5517</v>
      </c>
      <c r="D101" s="101">
        <v>15633</v>
      </c>
      <c r="E101" s="101">
        <v>5216</v>
      </c>
      <c r="F101" s="101">
        <v>4428</v>
      </c>
      <c r="G101" s="101">
        <v>3243</v>
      </c>
      <c r="H101" s="101">
        <v>3344</v>
      </c>
      <c r="I101" s="101">
        <v>11550</v>
      </c>
      <c r="J101" s="101">
        <v>11108</v>
      </c>
      <c r="K101" s="101">
        <v>4637</v>
      </c>
      <c r="L101" s="101">
        <v>4978</v>
      </c>
      <c r="M101" s="98">
        <v>0</v>
      </c>
      <c r="N101" s="99">
        <v>5825</v>
      </c>
      <c r="O101" s="99">
        <v>16878</v>
      </c>
      <c r="P101" s="99">
        <v>9253</v>
      </c>
      <c r="Q101" s="99">
        <v>2286</v>
      </c>
      <c r="R101" s="99">
        <v>9443</v>
      </c>
      <c r="S101" s="99">
        <v>6544</v>
      </c>
      <c r="T101" s="99">
        <v>11722</v>
      </c>
      <c r="U101" s="99">
        <v>16180</v>
      </c>
      <c r="V101" s="100">
        <v>14460</v>
      </c>
      <c r="X101" s="86" t="s">
        <v>2173</v>
      </c>
      <c r="Y101" s="97">
        <f t="shared" si="5"/>
        <v>0</v>
      </c>
      <c r="Z101" s="101">
        <f t="shared" si="6"/>
        <v>0</v>
      </c>
      <c r="AA101" s="101">
        <f t="shared" si="7"/>
        <v>0</v>
      </c>
      <c r="AB101" s="101">
        <f t="shared" si="8"/>
        <v>0</v>
      </c>
      <c r="AC101" s="101">
        <f t="shared" si="9"/>
        <v>0</v>
      </c>
      <c r="AD101" s="101">
        <f t="shared" si="10"/>
        <v>0</v>
      </c>
      <c r="AE101" s="101">
        <f t="shared" si="11"/>
        <v>0</v>
      </c>
      <c r="AF101" s="101">
        <f t="shared" si="12"/>
        <v>0</v>
      </c>
      <c r="AG101" s="101">
        <f t="shared" si="13"/>
        <v>0</v>
      </c>
      <c r="AH101" s="101">
        <f t="shared" si="14"/>
        <v>0</v>
      </c>
      <c r="AI101" s="98">
        <f t="shared" si="15"/>
        <v>0</v>
      </c>
      <c r="AJ101" s="99">
        <f t="shared" si="16"/>
        <v>0</v>
      </c>
      <c r="AK101" s="99">
        <f t="shared" si="17"/>
        <v>0</v>
      </c>
      <c r="AL101" s="99">
        <f t="shared" si="18"/>
        <v>0</v>
      </c>
      <c r="AM101" s="99">
        <f t="shared" si="19"/>
        <v>0</v>
      </c>
      <c r="AN101" s="99">
        <f t="shared" si="20"/>
        <v>0</v>
      </c>
      <c r="AO101" s="99">
        <f t="shared" si="21"/>
        <v>0</v>
      </c>
      <c r="AP101" s="99">
        <f t="shared" si="22"/>
        <v>0</v>
      </c>
      <c r="AQ101" s="99">
        <f t="shared" si="23"/>
        <v>0</v>
      </c>
      <c r="AR101" s="100">
        <f t="shared" si="24"/>
        <v>0</v>
      </c>
    </row>
    <row r="102" spans="2:45" ht="15" x14ac:dyDescent="0.25">
      <c r="B102" s="86" t="s">
        <v>6</v>
      </c>
      <c r="C102" s="97">
        <v>7798</v>
      </c>
      <c r="D102" s="101">
        <v>18490</v>
      </c>
      <c r="E102" s="101">
        <v>2140</v>
      </c>
      <c r="F102" s="101">
        <v>1799</v>
      </c>
      <c r="G102" s="101">
        <v>2964</v>
      </c>
      <c r="H102" s="101">
        <v>2947</v>
      </c>
      <c r="I102" s="101">
        <v>9734</v>
      </c>
      <c r="J102" s="101">
        <v>9391</v>
      </c>
      <c r="K102" s="101">
        <v>6796</v>
      </c>
      <c r="L102" s="101">
        <v>5920</v>
      </c>
      <c r="M102" s="101">
        <v>5825</v>
      </c>
      <c r="N102" s="98">
        <v>0</v>
      </c>
      <c r="O102" s="99">
        <v>11272</v>
      </c>
      <c r="P102" s="99">
        <v>7532</v>
      </c>
      <c r="Q102" s="99">
        <v>4650</v>
      </c>
      <c r="R102" s="99">
        <v>9017</v>
      </c>
      <c r="S102" s="99">
        <v>7994</v>
      </c>
      <c r="T102" s="99">
        <v>9614</v>
      </c>
      <c r="U102" s="99">
        <v>10854</v>
      </c>
      <c r="V102" s="100">
        <v>8773</v>
      </c>
      <c r="X102" s="86" t="s">
        <v>6</v>
      </c>
      <c r="Y102" s="97">
        <f t="shared" si="5"/>
        <v>0</v>
      </c>
      <c r="Z102" s="101">
        <f t="shared" si="6"/>
        <v>0</v>
      </c>
      <c r="AA102" s="101">
        <f t="shared" si="7"/>
        <v>0</v>
      </c>
      <c r="AB102" s="101">
        <f t="shared" si="8"/>
        <v>0</v>
      </c>
      <c r="AC102" s="101">
        <f t="shared" si="9"/>
        <v>0</v>
      </c>
      <c r="AD102" s="101">
        <f t="shared" si="10"/>
        <v>0</v>
      </c>
      <c r="AE102" s="101">
        <f t="shared" si="11"/>
        <v>0</v>
      </c>
      <c r="AF102" s="101">
        <f t="shared" si="12"/>
        <v>0</v>
      </c>
      <c r="AG102" s="101">
        <f t="shared" si="13"/>
        <v>0</v>
      </c>
      <c r="AH102" s="101">
        <f t="shared" si="14"/>
        <v>0</v>
      </c>
      <c r="AI102" s="101">
        <f t="shared" si="15"/>
        <v>0</v>
      </c>
      <c r="AJ102" s="98">
        <f t="shared" si="16"/>
        <v>0</v>
      </c>
      <c r="AK102" s="99">
        <f t="shared" si="17"/>
        <v>0</v>
      </c>
      <c r="AL102" s="99">
        <f t="shared" si="18"/>
        <v>0</v>
      </c>
      <c r="AM102" s="99">
        <f t="shared" si="19"/>
        <v>0</v>
      </c>
      <c r="AN102" s="99">
        <f t="shared" si="20"/>
        <v>0</v>
      </c>
      <c r="AO102" s="99">
        <f t="shared" si="21"/>
        <v>0</v>
      </c>
      <c r="AP102" s="99">
        <f t="shared" si="22"/>
        <v>0</v>
      </c>
      <c r="AQ102" s="99">
        <f t="shared" si="23"/>
        <v>0</v>
      </c>
      <c r="AR102" s="100">
        <f t="shared" si="24"/>
        <v>0</v>
      </c>
    </row>
    <row r="103" spans="2:45" ht="15" x14ac:dyDescent="0.25">
      <c r="B103" s="86" t="s">
        <v>2713</v>
      </c>
      <c r="C103" s="97">
        <v>12984</v>
      </c>
      <c r="D103" s="101">
        <v>7423</v>
      </c>
      <c r="E103" s="101">
        <v>12455</v>
      </c>
      <c r="F103" s="101">
        <v>12916</v>
      </c>
      <c r="G103" s="101">
        <v>14168</v>
      </c>
      <c r="H103" s="101">
        <v>14115</v>
      </c>
      <c r="I103" s="101">
        <v>9213</v>
      </c>
      <c r="J103" s="101">
        <v>9565</v>
      </c>
      <c r="K103" s="101">
        <v>15654</v>
      </c>
      <c r="L103" s="101">
        <v>14677</v>
      </c>
      <c r="M103" s="101">
        <v>16878</v>
      </c>
      <c r="N103" s="101">
        <v>11272</v>
      </c>
      <c r="O103" s="98">
        <v>0</v>
      </c>
      <c r="P103" s="99">
        <v>10775</v>
      </c>
      <c r="Q103" s="99">
        <v>15754</v>
      </c>
      <c r="R103" s="99">
        <v>11432</v>
      </c>
      <c r="S103" s="99">
        <v>14345</v>
      </c>
      <c r="T103" s="99">
        <v>8917</v>
      </c>
      <c r="U103" s="99">
        <v>3364</v>
      </c>
      <c r="V103" s="100">
        <v>2499</v>
      </c>
      <c r="X103" s="86" t="s">
        <v>2713</v>
      </c>
      <c r="Y103" s="97">
        <f t="shared" si="5"/>
        <v>0</v>
      </c>
      <c r="Z103" s="101">
        <f t="shared" si="6"/>
        <v>0</v>
      </c>
      <c r="AA103" s="101">
        <f t="shared" si="7"/>
        <v>0</v>
      </c>
      <c r="AB103" s="101">
        <f t="shared" si="8"/>
        <v>0</v>
      </c>
      <c r="AC103" s="101">
        <f t="shared" si="9"/>
        <v>0</v>
      </c>
      <c r="AD103" s="101">
        <f t="shared" si="10"/>
        <v>0</v>
      </c>
      <c r="AE103" s="101">
        <f t="shared" si="11"/>
        <v>0</v>
      </c>
      <c r="AF103" s="101">
        <f t="shared" si="12"/>
        <v>0</v>
      </c>
      <c r="AG103" s="101">
        <f t="shared" si="13"/>
        <v>0</v>
      </c>
      <c r="AH103" s="101">
        <f t="shared" si="14"/>
        <v>0</v>
      </c>
      <c r="AI103" s="101">
        <f t="shared" si="15"/>
        <v>0</v>
      </c>
      <c r="AJ103" s="101">
        <f t="shared" si="16"/>
        <v>0</v>
      </c>
      <c r="AK103" s="98">
        <f t="shared" si="17"/>
        <v>0</v>
      </c>
      <c r="AL103" s="99">
        <f t="shared" si="18"/>
        <v>0</v>
      </c>
      <c r="AM103" s="99">
        <f t="shared" si="19"/>
        <v>0</v>
      </c>
      <c r="AN103" s="99">
        <f t="shared" si="20"/>
        <v>0</v>
      </c>
      <c r="AO103" s="99">
        <f t="shared" si="21"/>
        <v>0</v>
      </c>
      <c r="AP103" s="99">
        <f t="shared" si="22"/>
        <v>0</v>
      </c>
      <c r="AQ103" s="99">
        <f t="shared" si="23"/>
        <v>0</v>
      </c>
      <c r="AR103" s="100">
        <f t="shared" si="24"/>
        <v>0</v>
      </c>
    </row>
    <row r="104" spans="2:45" ht="15" x14ac:dyDescent="0.25">
      <c r="B104" s="86" t="s">
        <v>2171</v>
      </c>
      <c r="C104" s="97">
        <v>14468</v>
      </c>
      <c r="D104" s="101">
        <v>11776</v>
      </c>
      <c r="E104" s="101">
        <v>5800</v>
      </c>
      <c r="F104" s="101">
        <v>6851</v>
      </c>
      <c r="G104" s="101">
        <v>7118</v>
      </c>
      <c r="H104" s="101">
        <v>6984</v>
      </c>
      <c r="I104" s="101">
        <v>2489</v>
      </c>
      <c r="J104" s="101">
        <v>2055</v>
      </c>
      <c r="K104" s="101">
        <v>4986</v>
      </c>
      <c r="L104" s="101">
        <v>4311</v>
      </c>
      <c r="M104" s="101">
        <v>9253</v>
      </c>
      <c r="N104" s="101">
        <v>7532</v>
      </c>
      <c r="O104" s="101">
        <v>10775</v>
      </c>
      <c r="P104" s="98">
        <v>0</v>
      </c>
      <c r="Q104" s="99">
        <v>7061</v>
      </c>
      <c r="R104" s="99">
        <v>1738</v>
      </c>
      <c r="S104" s="99">
        <v>3639</v>
      </c>
      <c r="T104" s="99">
        <v>2553</v>
      </c>
      <c r="U104" s="99">
        <v>7566</v>
      </c>
      <c r="V104" s="100">
        <v>9851</v>
      </c>
      <c r="X104" s="86" t="s">
        <v>2171</v>
      </c>
      <c r="Y104" s="97">
        <f t="shared" si="5"/>
        <v>0</v>
      </c>
      <c r="Z104" s="101">
        <f t="shared" si="6"/>
        <v>0</v>
      </c>
      <c r="AA104" s="101">
        <f t="shared" si="7"/>
        <v>0</v>
      </c>
      <c r="AB104" s="101">
        <f t="shared" si="8"/>
        <v>0</v>
      </c>
      <c r="AC104" s="101">
        <f t="shared" si="9"/>
        <v>0</v>
      </c>
      <c r="AD104" s="101">
        <f t="shared" si="10"/>
        <v>0</v>
      </c>
      <c r="AE104" s="101">
        <f t="shared" si="11"/>
        <v>0</v>
      </c>
      <c r="AF104" s="101">
        <f t="shared" si="12"/>
        <v>0</v>
      </c>
      <c r="AG104" s="101">
        <f t="shared" si="13"/>
        <v>0</v>
      </c>
      <c r="AH104" s="101">
        <f t="shared" si="14"/>
        <v>0</v>
      </c>
      <c r="AI104" s="101">
        <f t="shared" si="15"/>
        <v>0</v>
      </c>
      <c r="AJ104" s="101">
        <f t="shared" si="16"/>
        <v>0</v>
      </c>
      <c r="AK104" s="101">
        <f t="shared" si="17"/>
        <v>0</v>
      </c>
      <c r="AL104" s="98">
        <f t="shared" si="18"/>
        <v>0</v>
      </c>
      <c r="AM104" s="99">
        <f t="shared" si="19"/>
        <v>0</v>
      </c>
      <c r="AN104" s="99">
        <f t="shared" si="20"/>
        <v>0</v>
      </c>
      <c r="AO104" s="99">
        <f t="shared" si="21"/>
        <v>0</v>
      </c>
      <c r="AP104" s="99">
        <f t="shared" si="22"/>
        <v>0</v>
      </c>
      <c r="AQ104" s="99">
        <f t="shared" si="23"/>
        <v>0</v>
      </c>
      <c r="AR104" s="100">
        <f t="shared" si="24"/>
        <v>0</v>
      </c>
    </row>
    <row r="105" spans="2:45" ht="15" x14ac:dyDescent="0.25">
      <c r="B105" s="86" t="s">
        <v>2172</v>
      </c>
      <c r="C105" s="97">
        <v>7502</v>
      </c>
      <c r="D105" s="101">
        <v>16416</v>
      </c>
      <c r="E105" s="101">
        <v>3309</v>
      </c>
      <c r="F105" s="101">
        <v>2894</v>
      </c>
      <c r="G105" s="101">
        <v>1688</v>
      </c>
      <c r="H105" s="101">
        <v>1704</v>
      </c>
      <c r="I105" s="101">
        <v>9459</v>
      </c>
      <c r="J105" s="101">
        <v>9011</v>
      </c>
      <c r="K105" s="101">
        <v>3034</v>
      </c>
      <c r="L105" s="101">
        <v>2947</v>
      </c>
      <c r="M105" s="101">
        <v>2286</v>
      </c>
      <c r="N105" s="101">
        <v>4650</v>
      </c>
      <c r="O105" s="101">
        <v>15754</v>
      </c>
      <c r="P105" s="101">
        <v>7061</v>
      </c>
      <c r="Q105" s="98">
        <v>0</v>
      </c>
      <c r="R105" s="99">
        <v>7514</v>
      </c>
      <c r="S105" s="99">
        <v>4909</v>
      </c>
      <c r="T105" s="99">
        <v>9589</v>
      </c>
      <c r="U105" s="99">
        <v>13964</v>
      </c>
      <c r="V105" s="100">
        <v>13309</v>
      </c>
      <c r="X105" s="86" t="s">
        <v>2172</v>
      </c>
      <c r="Y105" s="97">
        <f t="shared" si="5"/>
        <v>0</v>
      </c>
      <c r="Z105" s="101">
        <f t="shared" si="6"/>
        <v>0</v>
      </c>
      <c r="AA105" s="101">
        <f t="shared" si="7"/>
        <v>0</v>
      </c>
      <c r="AB105" s="101">
        <f t="shared" si="8"/>
        <v>0</v>
      </c>
      <c r="AC105" s="101">
        <f t="shared" si="9"/>
        <v>0</v>
      </c>
      <c r="AD105" s="101">
        <f t="shared" si="10"/>
        <v>0</v>
      </c>
      <c r="AE105" s="101">
        <f t="shared" si="11"/>
        <v>0</v>
      </c>
      <c r="AF105" s="101">
        <f t="shared" si="12"/>
        <v>0</v>
      </c>
      <c r="AG105" s="101">
        <f t="shared" si="13"/>
        <v>0</v>
      </c>
      <c r="AH105" s="101">
        <f t="shared" si="14"/>
        <v>0</v>
      </c>
      <c r="AI105" s="101">
        <f t="shared" si="15"/>
        <v>0</v>
      </c>
      <c r="AJ105" s="101">
        <f t="shared" si="16"/>
        <v>0</v>
      </c>
      <c r="AK105" s="101">
        <f t="shared" si="17"/>
        <v>0</v>
      </c>
      <c r="AL105" s="101">
        <f t="shared" si="18"/>
        <v>0</v>
      </c>
      <c r="AM105" s="98">
        <f t="shared" si="19"/>
        <v>0</v>
      </c>
      <c r="AN105" s="99">
        <f t="shared" si="20"/>
        <v>0</v>
      </c>
      <c r="AO105" s="99">
        <f t="shared" si="21"/>
        <v>0</v>
      </c>
      <c r="AP105" s="99">
        <f t="shared" si="22"/>
        <v>0</v>
      </c>
      <c r="AQ105" s="99">
        <f t="shared" si="23"/>
        <v>0</v>
      </c>
      <c r="AR105" s="100">
        <f t="shared" si="24"/>
        <v>0</v>
      </c>
    </row>
    <row r="106" spans="2:45" ht="15" x14ac:dyDescent="0.25">
      <c r="B106" s="86" t="s">
        <v>2167</v>
      </c>
      <c r="C106" s="97">
        <v>14956</v>
      </c>
      <c r="D106" s="101">
        <v>10535</v>
      </c>
      <c r="E106" s="101">
        <v>7089</v>
      </c>
      <c r="F106" s="101">
        <v>8047</v>
      </c>
      <c r="G106" s="101">
        <v>8022</v>
      </c>
      <c r="H106" s="101">
        <v>7899</v>
      </c>
      <c r="I106" s="101">
        <v>2241</v>
      </c>
      <c r="J106" s="101">
        <v>1867</v>
      </c>
      <c r="K106" s="101">
        <v>4823</v>
      </c>
      <c r="L106" s="101">
        <v>4567</v>
      </c>
      <c r="M106" s="101">
        <v>9443</v>
      </c>
      <c r="N106" s="101">
        <v>9017</v>
      </c>
      <c r="O106" s="101">
        <v>11432</v>
      </c>
      <c r="P106" s="101">
        <v>1738</v>
      </c>
      <c r="Q106" s="101">
        <v>7514</v>
      </c>
      <c r="R106" s="98">
        <v>0</v>
      </c>
      <c r="S106" s="99">
        <v>3010</v>
      </c>
      <c r="T106" s="99">
        <v>2519</v>
      </c>
      <c r="U106" s="99">
        <v>8072</v>
      </c>
      <c r="V106" s="100">
        <v>11058</v>
      </c>
      <c r="X106" s="86" t="s">
        <v>2167</v>
      </c>
      <c r="Y106" s="97">
        <f t="shared" si="5"/>
        <v>0</v>
      </c>
      <c r="Z106" s="101">
        <f t="shared" si="6"/>
        <v>0</v>
      </c>
      <c r="AA106" s="101">
        <f t="shared" si="7"/>
        <v>0</v>
      </c>
      <c r="AB106" s="101">
        <f t="shared" si="8"/>
        <v>0</v>
      </c>
      <c r="AC106" s="101">
        <f t="shared" si="9"/>
        <v>0</v>
      </c>
      <c r="AD106" s="101">
        <f t="shared" si="10"/>
        <v>0</v>
      </c>
      <c r="AE106" s="101">
        <f t="shared" si="11"/>
        <v>0</v>
      </c>
      <c r="AF106" s="101">
        <f t="shared" si="12"/>
        <v>0</v>
      </c>
      <c r="AG106" s="101">
        <f t="shared" si="13"/>
        <v>0</v>
      </c>
      <c r="AH106" s="101">
        <f t="shared" si="14"/>
        <v>0</v>
      </c>
      <c r="AI106" s="101">
        <f t="shared" si="15"/>
        <v>0</v>
      </c>
      <c r="AJ106" s="101">
        <f t="shared" si="16"/>
        <v>0</v>
      </c>
      <c r="AK106" s="101">
        <f t="shared" si="17"/>
        <v>0</v>
      </c>
      <c r="AL106" s="101">
        <f t="shared" si="18"/>
        <v>0</v>
      </c>
      <c r="AM106" s="101">
        <f t="shared" si="19"/>
        <v>0</v>
      </c>
      <c r="AN106" s="98">
        <f t="shared" si="20"/>
        <v>0</v>
      </c>
      <c r="AO106" s="99">
        <f t="shared" si="21"/>
        <v>0</v>
      </c>
      <c r="AP106" s="99">
        <f t="shared" si="22"/>
        <v>0</v>
      </c>
      <c r="AQ106" s="99">
        <f t="shared" si="23"/>
        <v>0</v>
      </c>
      <c r="AR106" s="100">
        <f t="shared" si="24"/>
        <v>0</v>
      </c>
    </row>
    <row r="107" spans="2:45" ht="15" x14ac:dyDescent="0.25">
      <c r="B107" s="86" t="s">
        <v>3</v>
      </c>
      <c r="C107" s="97">
        <v>12039</v>
      </c>
      <c r="D107" s="101">
        <v>12217</v>
      </c>
      <c r="E107" s="101">
        <v>5855</v>
      </c>
      <c r="F107" s="101">
        <v>6460</v>
      </c>
      <c r="G107" s="101">
        <v>5929</v>
      </c>
      <c r="H107" s="101">
        <v>5837</v>
      </c>
      <c r="I107" s="101">
        <v>5245</v>
      </c>
      <c r="J107" s="101">
        <v>4850</v>
      </c>
      <c r="K107" s="101">
        <v>1928</v>
      </c>
      <c r="L107" s="101">
        <v>2188</v>
      </c>
      <c r="M107" s="101">
        <v>6544</v>
      </c>
      <c r="N107" s="101">
        <v>7994</v>
      </c>
      <c r="O107" s="101">
        <v>14345</v>
      </c>
      <c r="P107" s="101">
        <v>3639</v>
      </c>
      <c r="Q107" s="101">
        <v>4909</v>
      </c>
      <c r="R107" s="101">
        <v>3010</v>
      </c>
      <c r="S107" s="98">
        <v>0</v>
      </c>
      <c r="T107" s="99">
        <v>5505</v>
      </c>
      <c r="U107" s="99">
        <v>11022</v>
      </c>
      <c r="V107" s="100">
        <v>13420</v>
      </c>
      <c r="X107" s="86" t="s">
        <v>3</v>
      </c>
      <c r="Y107" s="97">
        <f t="shared" si="5"/>
        <v>0</v>
      </c>
      <c r="Z107" s="101">
        <f t="shared" si="6"/>
        <v>0</v>
      </c>
      <c r="AA107" s="101">
        <f t="shared" si="7"/>
        <v>0</v>
      </c>
      <c r="AB107" s="101">
        <f t="shared" si="8"/>
        <v>0</v>
      </c>
      <c r="AC107" s="101">
        <f t="shared" si="9"/>
        <v>0</v>
      </c>
      <c r="AD107" s="101">
        <f t="shared" si="10"/>
        <v>0</v>
      </c>
      <c r="AE107" s="101">
        <f t="shared" si="11"/>
        <v>0</v>
      </c>
      <c r="AF107" s="101">
        <f t="shared" si="12"/>
        <v>0</v>
      </c>
      <c r="AG107" s="101">
        <f t="shared" si="13"/>
        <v>0</v>
      </c>
      <c r="AH107" s="101">
        <f t="shared" si="14"/>
        <v>0</v>
      </c>
      <c r="AI107" s="101">
        <f t="shared" si="15"/>
        <v>0</v>
      </c>
      <c r="AJ107" s="101">
        <f t="shared" si="16"/>
        <v>0</v>
      </c>
      <c r="AK107" s="101">
        <f t="shared" si="17"/>
        <v>0</v>
      </c>
      <c r="AL107" s="101">
        <f t="shared" si="18"/>
        <v>0</v>
      </c>
      <c r="AM107" s="101">
        <f t="shared" si="19"/>
        <v>0</v>
      </c>
      <c r="AN107" s="101">
        <f t="shared" si="20"/>
        <v>0</v>
      </c>
      <c r="AO107" s="98">
        <f t="shared" si="21"/>
        <v>0</v>
      </c>
      <c r="AP107" s="99">
        <f t="shared" si="22"/>
        <v>0</v>
      </c>
      <c r="AQ107" s="99">
        <f t="shared" si="23"/>
        <v>0</v>
      </c>
      <c r="AR107" s="100">
        <f t="shared" si="24"/>
        <v>0</v>
      </c>
    </row>
    <row r="108" spans="2:45" ht="15" x14ac:dyDescent="0.25">
      <c r="B108" s="86" t="s">
        <v>1</v>
      </c>
      <c r="C108" s="97">
        <v>17016</v>
      </c>
      <c r="D108" s="101">
        <v>9436</v>
      </c>
      <c r="E108" s="101">
        <v>8175</v>
      </c>
      <c r="F108" s="101">
        <v>9262</v>
      </c>
      <c r="G108" s="101">
        <v>9647</v>
      </c>
      <c r="H108" s="101">
        <v>9512</v>
      </c>
      <c r="I108" s="101">
        <v>348</v>
      </c>
      <c r="J108" s="101">
        <v>655</v>
      </c>
      <c r="K108" s="101">
        <v>7221</v>
      </c>
      <c r="L108" s="101">
        <v>6744</v>
      </c>
      <c r="M108" s="101">
        <v>11722</v>
      </c>
      <c r="N108" s="101">
        <v>9614</v>
      </c>
      <c r="O108" s="101">
        <v>8917</v>
      </c>
      <c r="P108" s="101">
        <v>2553</v>
      </c>
      <c r="Q108" s="101">
        <v>9589</v>
      </c>
      <c r="R108" s="101">
        <v>2519</v>
      </c>
      <c r="S108" s="101">
        <v>5505</v>
      </c>
      <c r="T108" s="98">
        <v>0</v>
      </c>
      <c r="U108" s="99">
        <v>5554</v>
      </c>
      <c r="V108" s="100">
        <v>8780</v>
      </c>
      <c r="X108" s="86" t="s">
        <v>1</v>
      </c>
      <c r="Y108" s="97">
        <f t="shared" si="5"/>
        <v>0</v>
      </c>
      <c r="Z108" s="101">
        <f t="shared" si="6"/>
        <v>0</v>
      </c>
      <c r="AA108" s="101">
        <f t="shared" si="7"/>
        <v>0</v>
      </c>
      <c r="AB108" s="101">
        <f t="shared" si="8"/>
        <v>0</v>
      </c>
      <c r="AC108" s="101">
        <f t="shared" si="9"/>
        <v>0</v>
      </c>
      <c r="AD108" s="101">
        <f t="shared" si="10"/>
        <v>0</v>
      </c>
      <c r="AE108" s="101">
        <f t="shared" si="11"/>
        <v>0</v>
      </c>
      <c r="AF108" s="101">
        <f t="shared" si="12"/>
        <v>0</v>
      </c>
      <c r="AG108" s="101">
        <f t="shared" si="13"/>
        <v>0</v>
      </c>
      <c r="AH108" s="101">
        <f t="shared" si="14"/>
        <v>0</v>
      </c>
      <c r="AI108" s="101">
        <f t="shared" si="15"/>
        <v>0</v>
      </c>
      <c r="AJ108" s="101">
        <f t="shared" si="16"/>
        <v>0</v>
      </c>
      <c r="AK108" s="101">
        <f t="shared" si="17"/>
        <v>0</v>
      </c>
      <c r="AL108" s="101">
        <f t="shared" si="18"/>
        <v>0</v>
      </c>
      <c r="AM108" s="101">
        <f t="shared" si="19"/>
        <v>0</v>
      </c>
      <c r="AN108" s="101">
        <f t="shared" si="20"/>
        <v>0</v>
      </c>
      <c r="AO108" s="101">
        <f t="shared" si="21"/>
        <v>0</v>
      </c>
      <c r="AP108" s="98">
        <f t="shared" si="22"/>
        <v>0</v>
      </c>
      <c r="AQ108" s="99">
        <f t="shared" si="23"/>
        <v>0</v>
      </c>
      <c r="AR108" s="100">
        <f t="shared" si="24"/>
        <v>0</v>
      </c>
    </row>
    <row r="109" spans="2:45" ht="15" x14ac:dyDescent="0.25">
      <c r="B109" s="86" t="s">
        <v>5</v>
      </c>
      <c r="C109" s="97">
        <v>16013</v>
      </c>
      <c r="D109" s="101">
        <v>7636</v>
      </c>
      <c r="E109" s="101">
        <v>11004</v>
      </c>
      <c r="F109" s="101">
        <v>11897</v>
      </c>
      <c r="G109" s="101">
        <v>12990</v>
      </c>
      <c r="H109" s="101">
        <v>12878</v>
      </c>
      <c r="I109" s="101">
        <v>5849</v>
      </c>
      <c r="J109" s="101">
        <v>6205</v>
      </c>
      <c r="K109" s="101">
        <v>12551</v>
      </c>
      <c r="L109" s="101">
        <v>11777</v>
      </c>
      <c r="M109" s="101">
        <v>16180</v>
      </c>
      <c r="N109" s="101">
        <v>10854</v>
      </c>
      <c r="O109" s="101">
        <v>3364</v>
      </c>
      <c r="P109" s="101">
        <v>7566</v>
      </c>
      <c r="Q109" s="101">
        <v>13964</v>
      </c>
      <c r="R109" s="101">
        <v>8072</v>
      </c>
      <c r="S109" s="101">
        <v>11022</v>
      </c>
      <c r="T109" s="101">
        <v>5554</v>
      </c>
      <c r="U109" s="98">
        <v>0</v>
      </c>
      <c r="V109" s="100">
        <v>3983</v>
      </c>
      <c r="X109" s="86" t="s">
        <v>5</v>
      </c>
      <c r="Y109" s="97">
        <f t="shared" si="5"/>
        <v>0</v>
      </c>
      <c r="Z109" s="101">
        <f t="shared" si="6"/>
        <v>0</v>
      </c>
      <c r="AA109" s="101">
        <f t="shared" si="7"/>
        <v>0</v>
      </c>
      <c r="AB109" s="101">
        <f t="shared" si="8"/>
        <v>0</v>
      </c>
      <c r="AC109" s="101">
        <f t="shared" si="9"/>
        <v>0</v>
      </c>
      <c r="AD109" s="101">
        <f t="shared" si="10"/>
        <v>0</v>
      </c>
      <c r="AE109" s="101">
        <f t="shared" si="11"/>
        <v>0</v>
      </c>
      <c r="AF109" s="101">
        <f t="shared" si="12"/>
        <v>0</v>
      </c>
      <c r="AG109" s="101">
        <f t="shared" si="13"/>
        <v>0</v>
      </c>
      <c r="AH109" s="101">
        <f t="shared" si="14"/>
        <v>0</v>
      </c>
      <c r="AI109" s="101">
        <f t="shared" si="15"/>
        <v>0</v>
      </c>
      <c r="AJ109" s="101">
        <f t="shared" si="16"/>
        <v>0</v>
      </c>
      <c r="AK109" s="101">
        <f t="shared" si="17"/>
        <v>0</v>
      </c>
      <c r="AL109" s="101">
        <f t="shared" si="18"/>
        <v>0</v>
      </c>
      <c r="AM109" s="101">
        <f t="shared" si="19"/>
        <v>0</v>
      </c>
      <c r="AN109" s="101">
        <f t="shared" si="20"/>
        <v>0</v>
      </c>
      <c r="AO109" s="101">
        <f t="shared" si="21"/>
        <v>0</v>
      </c>
      <c r="AP109" s="101">
        <f t="shared" si="22"/>
        <v>0</v>
      </c>
      <c r="AQ109" s="98">
        <f t="shared" si="23"/>
        <v>0</v>
      </c>
      <c r="AR109" s="100">
        <f t="shared" si="24"/>
        <v>0</v>
      </c>
    </row>
    <row r="110" spans="2:45" ht="15.75" thickBot="1" x14ac:dyDescent="0.3">
      <c r="B110" s="86" t="s">
        <v>2176</v>
      </c>
      <c r="C110" s="103">
        <v>12051</v>
      </c>
      <c r="D110" s="104">
        <v>9907</v>
      </c>
      <c r="E110" s="104">
        <v>10059</v>
      </c>
      <c r="F110" s="104">
        <v>10436</v>
      </c>
      <c r="G110" s="104">
        <v>11684</v>
      </c>
      <c r="H110" s="104">
        <v>11638</v>
      </c>
      <c r="I110" s="104">
        <v>9124</v>
      </c>
      <c r="J110" s="104">
        <v>9343</v>
      </c>
      <c r="K110" s="104">
        <v>14016</v>
      </c>
      <c r="L110" s="104">
        <v>12896</v>
      </c>
      <c r="M110" s="104">
        <v>14460</v>
      </c>
      <c r="N110" s="104">
        <v>8773</v>
      </c>
      <c r="O110" s="104">
        <v>2499</v>
      </c>
      <c r="P110" s="104">
        <v>9851</v>
      </c>
      <c r="Q110" s="104">
        <v>13309</v>
      </c>
      <c r="R110" s="104">
        <v>11058</v>
      </c>
      <c r="S110" s="104">
        <v>13420</v>
      </c>
      <c r="T110" s="104">
        <v>8780</v>
      </c>
      <c r="U110" s="104">
        <v>3983</v>
      </c>
      <c r="V110" s="105">
        <v>0</v>
      </c>
      <c r="X110" s="86" t="s">
        <v>2176</v>
      </c>
      <c r="Y110" s="103">
        <f t="shared" si="5"/>
        <v>0</v>
      </c>
      <c r="Z110" s="104">
        <f t="shared" si="6"/>
        <v>0</v>
      </c>
      <c r="AA110" s="104">
        <f t="shared" si="7"/>
        <v>0</v>
      </c>
      <c r="AB110" s="104">
        <f t="shared" si="8"/>
        <v>0</v>
      </c>
      <c r="AC110" s="104">
        <f t="shared" si="9"/>
        <v>0</v>
      </c>
      <c r="AD110" s="104">
        <f t="shared" si="10"/>
        <v>0</v>
      </c>
      <c r="AE110" s="104">
        <f t="shared" si="11"/>
        <v>0</v>
      </c>
      <c r="AF110" s="104">
        <f t="shared" si="12"/>
        <v>0</v>
      </c>
      <c r="AG110" s="104">
        <f t="shared" si="13"/>
        <v>0</v>
      </c>
      <c r="AH110" s="104">
        <f t="shared" si="14"/>
        <v>0</v>
      </c>
      <c r="AI110" s="104">
        <f t="shared" si="15"/>
        <v>0</v>
      </c>
      <c r="AJ110" s="104">
        <f t="shared" si="16"/>
        <v>0</v>
      </c>
      <c r="AK110" s="104">
        <f t="shared" si="17"/>
        <v>0</v>
      </c>
      <c r="AL110" s="104">
        <f t="shared" si="18"/>
        <v>0</v>
      </c>
      <c r="AM110" s="104">
        <f t="shared" si="19"/>
        <v>0</v>
      </c>
      <c r="AN110" s="104">
        <f t="shared" si="20"/>
        <v>0</v>
      </c>
      <c r="AO110" s="104">
        <f t="shared" si="21"/>
        <v>0</v>
      </c>
      <c r="AP110" s="104">
        <f t="shared" si="22"/>
        <v>0</v>
      </c>
      <c r="AQ110" s="104">
        <f t="shared" si="23"/>
        <v>0</v>
      </c>
      <c r="AR110" s="105">
        <f t="shared" si="24"/>
        <v>0</v>
      </c>
    </row>
    <row r="111" spans="2:45" x14ac:dyDescent="0.2">
      <c r="Y111" s="139">
        <f t="shared" ref="Y111:AR111" si="25">SUM(Y91:Y110)</f>
        <v>0</v>
      </c>
      <c r="Z111" s="139">
        <f t="shared" si="25"/>
        <v>0</v>
      </c>
      <c r="AA111" s="139">
        <f t="shared" si="25"/>
        <v>0</v>
      </c>
      <c r="AB111" s="139">
        <f t="shared" si="25"/>
        <v>0</v>
      </c>
      <c r="AC111" s="139">
        <f t="shared" si="25"/>
        <v>0</v>
      </c>
      <c r="AD111" s="139">
        <f t="shared" si="25"/>
        <v>0</v>
      </c>
      <c r="AE111" s="139">
        <f t="shared" si="25"/>
        <v>0</v>
      </c>
      <c r="AF111" s="139">
        <f t="shared" si="25"/>
        <v>0</v>
      </c>
      <c r="AG111" s="139">
        <f t="shared" si="25"/>
        <v>0</v>
      </c>
      <c r="AH111" s="139">
        <f t="shared" si="25"/>
        <v>0</v>
      </c>
      <c r="AI111" s="139">
        <f t="shared" si="25"/>
        <v>0</v>
      </c>
      <c r="AJ111" s="139">
        <f t="shared" si="25"/>
        <v>0</v>
      </c>
      <c r="AK111" s="139">
        <f t="shared" si="25"/>
        <v>0</v>
      </c>
      <c r="AL111" s="139">
        <f t="shared" si="25"/>
        <v>0</v>
      </c>
      <c r="AM111" s="139">
        <f t="shared" si="25"/>
        <v>0</v>
      </c>
      <c r="AN111" s="139">
        <f t="shared" si="25"/>
        <v>0</v>
      </c>
      <c r="AO111" s="139">
        <f t="shared" si="25"/>
        <v>0</v>
      </c>
      <c r="AP111" s="139">
        <f t="shared" si="25"/>
        <v>0</v>
      </c>
      <c r="AQ111" s="139">
        <f t="shared" si="25"/>
        <v>0</v>
      </c>
      <c r="AR111" s="139">
        <f t="shared" si="25"/>
        <v>0</v>
      </c>
      <c r="AS111" s="139">
        <f>SUM(Y111:AR111)</f>
        <v>0</v>
      </c>
    </row>
    <row r="112" spans="2:45" x14ac:dyDescent="0.2">
      <c r="B112" s="9" t="s">
        <v>25</v>
      </c>
      <c r="G112" s="5"/>
      <c r="H112" s="5"/>
      <c r="I112" s="139"/>
    </row>
    <row r="113" spans="2:22" ht="45.75" thickBot="1" x14ac:dyDescent="0.3">
      <c r="B113" s="3"/>
      <c r="C113" s="87" t="s">
        <v>7</v>
      </c>
      <c r="D113" s="87" t="s">
        <v>2112</v>
      </c>
      <c r="E113" s="87" t="s">
        <v>4</v>
      </c>
      <c r="F113" s="87" t="s">
        <v>2</v>
      </c>
      <c r="G113" s="87" t="s">
        <v>18</v>
      </c>
      <c r="H113" s="87" t="s">
        <v>2174</v>
      </c>
      <c r="I113" s="87" t="s">
        <v>2169</v>
      </c>
      <c r="J113" s="87" t="s">
        <v>2170</v>
      </c>
      <c r="K113" s="87" t="s">
        <v>17</v>
      </c>
      <c r="L113" s="87" t="s">
        <v>2175</v>
      </c>
      <c r="M113" s="87" t="s">
        <v>2173</v>
      </c>
      <c r="N113" s="87" t="s">
        <v>6</v>
      </c>
      <c r="O113" s="87" t="s">
        <v>2713</v>
      </c>
      <c r="P113" s="87" t="s">
        <v>2171</v>
      </c>
      <c r="Q113" s="87" t="s">
        <v>2172</v>
      </c>
      <c r="R113" s="87" t="s">
        <v>2167</v>
      </c>
      <c r="S113" s="87" t="s">
        <v>3</v>
      </c>
      <c r="T113" s="87" t="s">
        <v>1</v>
      </c>
      <c r="U113" s="87" t="s">
        <v>5</v>
      </c>
      <c r="V113" s="87" t="s">
        <v>2176</v>
      </c>
    </row>
    <row r="114" spans="2:22" ht="15" x14ac:dyDescent="0.25">
      <c r="B114" s="86" t="s">
        <v>7</v>
      </c>
      <c r="C114" s="13">
        <f t="shared" ref="C114:C133" si="26">IF(C19=0,0,IF((VLOOKUP(C19,$C$5:$E$13,3)*C43)&lt;Y67,VLOOKUP(C19,$C$5:$E$13,3)*C43*VLOOKUP(C19,$C$5:$G$13,5)*C91,Y67*C91))</f>
        <v>0</v>
      </c>
      <c r="D114" s="14">
        <f t="shared" ref="D114:D133" si="27">IF(D19=0,0,IF((VLOOKUP(D19,$C$5:$E$13,3)*D43)&lt;Z67,VLOOKUP(D19,$C$5:$E$13,3)*D43*VLOOKUP(D19,$C$5:$G$13,5)*D91,Z67*D91))</f>
        <v>0</v>
      </c>
      <c r="E114" s="14">
        <f t="shared" ref="E114:E133" si="28">IF(E19=0,0,IF((VLOOKUP(E19,$C$5:$E$13,3)*E43)&lt;AA67,VLOOKUP(E19,$C$5:$E$13,3)*E43*VLOOKUP(E19,$C$5:$G$13,5)*E91,AA67*E91))</f>
        <v>0</v>
      </c>
      <c r="F114" s="14">
        <f t="shared" ref="F114:F133" si="29">IF(F19=0,0,IF((VLOOKUP(F19,$C$5:$E$13,3)*F43)&lt;AB67,VLOOKUP(F19,$C$5:$E$13,3)*F43*VLOOKUP(F19,$C$5:$G$13,5)*F91,AB67*F91))</f>
        <v>0</v>
      </c>
      <c r="G114" s="14">
        <f t="shared" ref="G114:G133" si="30">IF(G19=0,0,IF((VLOOKUP(G19,$C$5:$E$13,3)*G43)&lt;AC67,VLOOKUP(G19,$C$5:$E$13,3)*G43*VLOOKUP(G19,$C$5:$G$13,5)*G91,AC67*G91))</f>
        <v>0</v>
      </c>
      <c r="H114" s="14">
        <f t="shared" ref="H114:H133" si="31">IF(H19=0,0,IF((VLOOKUP(H19,$C$5:$E$13,3)*H43)&lt;AD67,VLOOKUP(H19,$C$5:$E$13,3)*H43*VLOOKUP(H19,$C$5:$G$13,5)*H91,AD67*H91))</f>
        <v>0</v>
      </c>
      <c r="I114" s="14">
        <f t="shared" ref="I114:I120" si="32">IF(I19=0,0,IF((VLOOKUP(I19,$C$5:$E$13,3)*I43)&lt;AE67,VLOOKUP(I19,$C$5:$E$13,3)*I43*VLOOKUP(I19,$C$5:$G$13,5)*I91,AE67*I91))</f>
        <v>0</v>
      </c>
      <c r="J114" s="14">
        <f t="shared" ref="J114:J133" si="33">IF(J19=0,0,IF((VLOOKUP(J19,$C$5:$E$13,3)*J43)&lt;AF67,VLOOKUP(J19,$C$5:$E$13,3)*J43*VLOOKUP(J19,$C$5:$G$13,5)*J91,AF67*J91))</f>
        <v>0</v>
      </c>
      <c r="K114" s="14">
        <f t="shared" ref="K114:K133" si="34">IF(K19=0,0,IF((VLOOKUP(K19,$C$5:$E$13,3)*K43)&lt;AG67,VLOOKUP(K19,$C$5:$E$13,3)*K43*VLOOKUP(K19,$C$5:$G$13,5)*K91,AG67*K91))</f>
        <v>0</v>
      </c>
      <c r="L114" s="14">
        <f t="shared" ref="L114:L133" si="35">IF(L19=0,0,IF((VLOOKUP(L19,$C$5:$E$13,3)*L43)&lt;AH67,VLOOKUP(L19,$C$5:$E$13,3)*L43*VLOOKUP(L19,$C$5:$G$13,5)*L91,AH67*L91))</f>
        <v>0</v>
      </c>
      <c r="M114" s="14">
        <f t="shared" ref="M114:M133" si="36">IF(M19=0,0,IF((VLOOKUP(M19,$C$5:$E$13,3)*M43)&lt;AI67,VLOOKUP(M19,$C$5:$E$13,3)*M43*VLOOKUP(M19,$C$5:$G$13,5)*M91,AI67*M91))</f>
        <v>0</v>
      </c>
      <c r="N114" s="14">
        <f t="shared" ref="N114:N133" si="37">IF(N19=0,0,IF((VLOOKUP(N19,$C$5:$E$13,3)*N43)&lt;AJ67,VLOOKUP(N19,$C$5:$E$13,3)*N43*VLOOKUP(N19,$C$5:$G$13,5)*N91,AJ67*N91))</f>
        <v>0</v>
      </c>
      <c r="O114" s="14">
        <f t="shared" ref="O114:O133" si="38">IF(O19=0,0,IF((VLOOKUP(O19,$C$5:$E$13,3)*O43)&lt;AK67,VLOOKUP(O19,$C$5:$E$13,3)*O43*VLOOKUP(O19,$C$5:$G$13,5)*O91,AK67*O91))</f>
        <v>0</v>
      </c>
      <c r="P114" s="14">
        <f t="shared" ref="P114:P133" si="39">IF(P19=0,0,IF((VLOOKUP(P19,$C$5:$E$13,3)*P43)&lt;AL67,VLOOKUP(P19,$C$5:$E$13,3)*P43*VLOOKUP(P19,$C$5:$G$13,5)*P91,AL67*P91))</f>
        <v>0</v>
      </c>
      <c r="Q114" s="14">
        <f t="shared" ref="Q114:Q133" si="40">IF(Q19=0,0,IF((VLOOKUP(Q19,$C$5:$E$13,3)*Q43)&lt;AM67,VLOOKUP(Q19,$C$5:$E$13,3)*Q43*VLOOKUP(Q19,$C$5:$G$13,5)*Q91,AM67*Q91))</f>
        <v>0</v>
      </c>
      <c r="R114" s="14">
        <f t="shared" ref="R114:R133" si="41">IF(R19=0,0,IF((VLOOKUP(R19,$C$5:$E$13,3)*R43)&lt;AN67,VLOOKUP(R19,$C$5:$E$13,3)*R43*VLOOKUP(R19,$C$5:$G$13,5)*R91,AN67*R91))</f>
        <v>0</v>
      </c>
      <c r="S114" s="14">
        <f t="shared" ref="S114:S133" si="42">IF(S19=0,0,IF((VLOOKUP(S19,$C$5:$E$13,3)*S43)&lt;AO67,VLOOKUP(S19,$C$5:$E$13,3)*S43*VLOOKUP(S19,$C$5:$G$13,5)*S91,AO67*S91))</f>
        <v>0</v>
      </c>
      <c r="T114" s="14">
        <f t="shared" ref="T114:T133" si="43">IF(T19=0,0,IF((VLOOKUP(T19,$C$5:$E$13,3)*T43)&lt;AP67,VLOOKUP(T19,$C$5:$E$13,3)*T43*VLOOKUP(T19,$C$5:$G$13,5)*T91,AP67*T91))</f>
        <v>0</v>
      </c>
      <c r="U114" s="14">
        <f t="shared" ref="U114:U133" si="44">IF(U19=0,0,IF((VLOOKUP(U19,$C$5:$E$13,3)*U43)&lt;AQ67,VLOOKUP(U19,$C$5:$E$13,3)*U43*VLOOKUP(U19,$C$5:$G$13,5)*U91,AQ67*U91))</f>
        <v>0</v>
      </c>
      <c r="V114" s="15">
        <f t="shared" ref="V114:V133" si="45">IF(V19=0,0,IF((VLOOKUP(V19,$C$5:$E$13,3)*V43)&lt;AR67,VLOOKUP(V19,$C$5:$E$13,3)*V43*VLOOKUP(V19,$C$5:$G$13,5)*V91,AR67*V91))</f>
        <v>0</v>
      </c>
    </row>
    <row r="115" spans="2:22" ht="15" x14ac:dyDescent="0.25">
      <c r="B115" s="86" t="s">
        <v>2112</v>
      </c>
      <c r="C115" s="19">
        <f t="shared" si="26"/>
        <v>9551351.8723077495</v>
      </c>
      <c r="D115" s="92">
        <f t="shared" si="27"/>
        <v>0</v>
      </c>
      <c r="E115" s="93">
        <f t="shared" si="28"/>
        <v>0</v>
      </c>
      <c r="F115" s="93">
        <f t="shared" si="29"/>
        <v>0</v>
      </c>
      <c r="G115" s="93">
        <f t="shared" si="30"/>
        <v>0</v>
      </c>
      <c r="H115" s="93">
        <f t="shared" si="31"/>
        <v>0</v>
      </c>
      <c r="I115" s="93">
        <f t="shared" si="32"/>
        <v>0</v>
      </c>
      <c r="J115" s="93">
        <f t="shared" si="33"/>
        <v>0</v>
      </c>
      <c r="K115" s="93">
        <f t="shared" si="34"/>
        <v>0</v>
      </c>
      <c r="L115" s="93">
        <f t="shared" si="35"/>
        <v>0</v>
      </c>
      <c r="M115" s="93">
        <f t="shared" si="36"/>
        <v>0</v>
      </c>
      <c r="N115" s="93">
        <f t="shared" si="37"/>
        <v>0</v>
      </c>
      <c r="O115" s="93">
        <f t="shared" si="38"/>
        <v>0</v>
      </c>
      <c r="P115" s="93">
        <f t="shared" si="39"/>
        <v>0</v>
      </c>
      <c r="Q115" s="93">
        <f t="shared" si="40"/>
        <v>0</v>
      </c>
      <c r="R115" s="93">
        <f t="shared" si="41"/>
        <v>0</v>
      </c>
      <c r="S115" s="93">
        <f t="shared" si="42"/>
        <v>0</v>
      </c>
      <c r="T115" s="93">
        <f t="shared" si="43"/>
        <v>0</v>
      </c>
      <c r="U115" s="93">
        <f t="shared" si="44"/>
        <v>0</v>
      </c>
      <c r="V115" s="16">
        <f t="shared" si="45"/>
        <v>0</v>
      </c>
    </row>
    <row r="116" spans="2:22" ht="15" x14ac:dyDescent="0.25">
      <c r="B116" s="86" t="s">
        <v>4</v>
      </c>
      <c r="C116" s="19">
        <f t="shared" si="26"/>
        <v>45342431.574650079</v>
      </c>
      <c r="D116" s="94">
        <f t="shared" si="27"/>
        <v>0</v>
      </c>
      <c r="E116" s="92">
        <f t="shared" si="28"/>
        <v>0</v>
      </c>
      <c r="F116" s="93">
        <f t="shared" si="29"/>
        <v>0</v>
      </c>
      <c r="G116" s="93">
        <f t="shared" si="30"/>
        <v>0</v>
      </c>
      <c r="H116" s="93">
        <f t="shared" si="31"/>
        <v>0</v>
      </c>
      <c r="I116" s="93">
        <f t="shared" si="32"/>
        <v>0</v>
      </c>
      <c r="J116" s="93">
        <f t="shared" si="33"/>
        <v>0</v>
      </c>
      <c r="K116" s="93">
        <f t="shared" si="34"/>
        <v>0</v>
      </c>
      <c r="L116" s="93">
        <f t="shared" si="35"/>
        <v>0</v>
      </c>
      <c r="M116" s="93">
        <f t="shared" si="36"/>
        <v>0</v>
      </c>
      <c r="N116" s="93">
        <f t="shared" si="37"/>
        <v>0</v>
      </c>
      <c r="O116" s="93">
        <f t="shared" si="38"/>
        <v>0</v>
      </c>
      <c r="P116" s="93">
        <f t="shared" si="39"/>
        <v>0</v>
      </c>
      <c r="Q116" s="93">
        <f t="shared" si="40"/>
        <v>0</v>
      </c>
      <c r="R116" s="93">
        <f t="shared" si="41"/>
        <v>0</v>
      </c>
      <c r="S116" s="93">
        <f t="shared" si="42"/>
        <v>0</v>
      </c>
      <c r="T116" s="93">
        <f t="shared" si="43"/>
        <v>0</v>
      </c>
      <c r="U116" s="93">
        <f t="shared" si="44"/>
        <v>0</v>
      </c>
      <c r="V116" s="16">
        <f t="shared" si="45"/>
        <v>0</v>
      </c>
    </row>
    <row r="117" spans="2:22" ht="15" x14ac:dyDescent="0.25">
      <c r="B117" s="86" t="s">
        <v>2</v>
      </c>
      <c r="C117" s="19">
        <f t="shared" si="26"/>
        <v>37098879.63877628</v>
      </c>
      <c r="D117" s="94">
        <f t="shared" si="27"/>
        <v>0</v>
      </c>
      <c r="E117" s="94">
        <f t="shared" si="28"/>
        <v>28583090.557440378</v>
      </c>
      <c r="F117" s="92">
        <f t="shared" si="29"/>
        <v>0</v>
      </c>
      <c r="G117" s="93">
        <f t="shared" si="30"/>
        <v>0</v>
      </c>
      <c r="H117" s="18">
        <f t="shared" si="31"/>
        <v>0</v>
      </c>
      <c r="I117" s="93">
        <f t="shared" si="32"/>
        <v>0</v>
      </c>
      <c r="J117" s="93">
        <f t="shared" si="33"/>
        <v>0</v>
      </c>
      <c r="K117" s="93">
        <f t="shared" si="34"/>
        <v>0</v>
      </c>
      <c r="L117" s="93">
        <f t="shared" si="35"/>
        <v>0</v>
      </c>
      <c r="M117" s="93">
        <f t="shared" si="36"/>
        <v>0</v>
      </c>
      <c r="N117" s="93">
        <f t="shared" si="37"/>
        <v>0</v>
      </c>
      <c r="O117" s="93">
        <f t="shared" si="38"/>
        <v>0</v>
      </c>
      <c r="P117" s="93">
        <f t="shared" si="39"/>
        <v>0</v>
      </c>
      <c r="Q117" s="93">
        <f t="shared" si="40"/>
        <v>0</v>
      </c>
      <c r="R117" s="93">
        <f t="shared" si="41"/>
        <v>0</v>
      </c>
      <c r="S117" s="93">
        <f t="shared" si="42"/>
        <v>0</v>
      </c>
      <c r="T117" s="93">
        <f t="shared" si="43"/>
        <v>0</v>
      </c>
      <c r="U117" s="93">
        <f t="shared" si="44"/>
        <v>0</v>
      </c>
      <c r="V117" s="16">
        <f t="shared" si="45"/>
        <v>0</v>
      </c>
    </row>
    <row r="118" spans="2:22" ht="15" x14ac:dyDescent="0.25">
      <c r="B118" s="86" t="s">
        <v>18</v>
      </c>
      <c r="C118" s="19">
        <f t="shared" si="26"/>
        <v>23143620.704698272</v>
      </c>
      <c r="D118" s="94">
        <f t="shared" si="27"/>
        <v>0</v>
      </c>
      <c r="E118" s="94">
        <f t="shared" si="28"/>
        <v>34303603.287709877</v>
      </c>
      <c r="F118" s="94">
        <f t="shared" si="29"/>
        <v>20333827.697698519</v>
      </c>
      <c r="G118" s="92">
        <f t="shared" si="30"/>
        <v>0</v>
      </c>
      <c r="H118" s="93">
        <f t="shared" si="31"/>
        <v>0</v>
      </c>
      <c r="I118" s="93">
        <f t="shared" si="32"/>
        <v>0</v>
      </c>
      <c r="J118" s="93">
        <f t="shared" si="33"/>
        <v>0</v>
      </c>
      <c r="K118" s="93">
        <f t="shared" si="34"/>
        <v>0</v>
      </c>
      <c r="L118" s="93">
        <f t="shared" si="35"/>
        <v>0</v>
      </c>
      <c r="M118" s="93">
        <f t="shared" si="36"/>
        <v>0</v>
      </c>
      <c r="N118" s="93">
        <f t="shared" si="37"/>
        <v>0</v>
      </c>
      <c r="O118" s="93">
        <f t="shared" si="38"/>
        <v>0</v>
      </c>
      <c r="P118" s="93">
        <f t="shared" si="39"/>
        <v>0</v>
      </c>
      <c r="Q118" s="93">
        <f t="shared" si="40"/>
        <v>0</v>
      </c>
      <c r="R118" s="93">
        <f t="shared" si="41"/>
        <v>0</v>
      </c>
      <c r="S118" s="93">
        <f t="shared" si="42"/>
        <v>0</v>
      </c>
      <c r="T118" s="93">
        <f t="shared" si="43"/>
        <v>0</v>
      </c>
      <c r="U118" s="93">
        <f t="shared" si="44"/>
        <v>0</v>
      </c>
      <c r="V118" s="16">
        <f t="shared" si="45"/>
        <v>0</v>
      </c>
    </row>
    <row r="119" spans="2:22" ht="15" x14ac:dyDescent="0.25">
      <c r="B119" s="86" t="s">
        <v>2174</v>
      </c>
      <c r="C119" s="19">
        <f t="shared" si="26"/>
        <v>19591533.723141462</v>
      </c>
      <c r="D119" s="94">
        <f t="shared" si="27"/>
        <v>0</v>
      </c>
      <c r="E119" s="94">
        <f t="shared" si="28"/>
        <v>26923452.582167141</v>
      </c>
      <c r="F119" s="94">
        <f t="shared" si="29"/>
        <v>16202503.126787677</v>
      </c>
      <c r="G119" s="94">
        <f t="shared" si="30"/>
        <v>36780.519999999982</v>
      </c>
      <c r="H119" s="92">
        <f t="shared" si="31"/>
        <v>0</v>
      </c>
      <c r="I119" s="93">
        <f t="shared" si="32"/>
        <v>0</v>
      </c>
      <c r="J119" s="93">
        <f t="shared" si="33"/>
        <v>0</v>
      </c>
      <c r="K119" s="93">
        <f t="shared" si="34"/>
        <v>0</v>
      </c>
      <c r="L119" s="93">
        <f t="shared" si="35"/>
        <v>0</v>
      </c>
      <c r="M119" s="93">
        <f t="shared" si="36"/>
        <v>0</v>
      </c>
      <c r="N119" s="93">
        <f t="shared" si="37"/>
        <v>0</v>
      </c>
      <c r="O119" s="93">
        <f t="shared" si="38"/>
        <v>0</v>
      </c>
      <c r="P119" s="93">
        <f t="shared" si="39"/>
        <v>0</v>
      </c>
      <c r="Q119" s="93">
        <f t="shared" si="40"/>
        <v>0</v>
      </c>
      <c r="R119" s="93">
        <f t="shared" si="41"/>
        <v>0</v>
      </c>
      <c r="S119" s="93">
        <f t="shared" si="42"/>
        <v>0</v>
      </c>
      <c r="T119" s="93">
        <f t="shared" si="43"/>
        <v>0</v>
      </c>
      <c r="U119" s="93">
        <f t="shared" si="44"/>
        <v>0</v>
      </c>
      <c r="V119" s="16">
        <f t="shared" si="45"/>
        <v>0</v>
      </c>
    </row>
    <row r="120" spans="2:22" ht="15" x14ac:dyDescent="0.25">
      <c r="B120" s="86" t="s">
        <v>2169</v>
      </c>
      <c r="C120" s="19">
        <f t="shared" si="26"/>
        <v>0</v>
      </c>
      <c r="D120" s="94">
        <f t="shared" si="27"/>
        <v>31280775.922629669</v>
      </c>
      <c r="E120" s="94">
        <f t="shared" si="28"/>
        <v>54515360.817146577</v>
      </c>
      <c r="F120" s="94">
        <f t="shared" si="29"/>
        <v>57913260.044779085</v>
      </c>
      <c r="G120" s="94">
        <f t="shared" si="30"/>
        <v>41072312.319937751</v>
      </c>
      <c r="H120" s="94">
        <f t="shared" si="31"/>
        <v>34052577.774194241</v>
      </c>
      <c r="I120" s="92">
        <f t="shared" si="32"/>
        <v>0</v>
      </c>
      <c r="J120" s="93">
        <f t="shared" si="33"/>
        <v>0</v>
      </c>
      <c r="K120" s="93">
        <f t="shared" si="34"/>
        <v>0</v>
      </c>
      <c r="L120" s="93">
        <f t="shared" si="35"/>
        <v>0</v>
      </c>
      <c r="M120" s="93">
        <f t="shared" si="36"/>
        <v>0</v>
      </c>
      <c r="N120" s="93">
        <f t="shared" si="37"/>
        <v>0</v>
      </c>
      <c r="O120" s="93">
        <f t="shared" si="38"/>
        <v>0</v>
      </c>
      <c r="P120" s="93">
        <f t="shared" si="39"/>
        <v>0</v>
      </c>
      <c r="Q120" s="93">
        <f t="shared" si="40"/>
        <v>0</v>
      </c>
      <c r="R120" s="93">
        <f t="shared" si="41"/>
        <v>0</v>
      </c>
      <c r="S120" s="93">
        <f t="shared" si="42"/>
        <v>0</v>
      </c>
      <c r="T120" s="93">
        <f t="shared" si="43"/>
        <v>0</v>
      </c>
      <c r="U120" s="93">
        <f t="shared" si="44"/>
        <v>0</v>
      </c>
      <c r="V120" s="16">
        <f t="shared" si="45"/>
        <v>0</v>
      </c>
    </row>
    <row r="121" spans="2:22" ht="15" x14ac:dyDescent="0.25">
      <c r="B121" s="86" t="s">
        <v>2170</v>
      </c>
      <c r="C121" s="19">
        <f t="shared" si="26"/>
        <v>0</v>
      </c>
      <c r="D121" s="94">
        <f t="shared" si="27"/>
        <v>20201086.656736925</v>
      </c>
      <c r="E121" s="94">
        <f t="shared" si="28"/>
        <v>32140149.184340894</v>
      </c>
      <c r="F121" s="94">
        <f t="shared" si="29"/>
        <v>34323340.505186483</v>
      </c>
      <c r="G121" s="94">
        <f t="shared" si="30"/>
        <v>24302562.695808511</v>
      </c>
      <c r="H121" s="94">
        <f t="shared" si="31"/>
        <v>20135525.380035128</v>
      </c>
      <c r="I121" s="94">
        <f t="shared" ref="I121" si="46">IF(I26=0,0,IF((VLOOKUP(I26,$C$5:$E$13,3)*I50)&lt;AE74,VLOOKUP(I26,$C$5:$E$13,3)*I50*VLOOKUP(I26,$C$5:$G$13,5)*I98,AE74*I98))</f>
        <v>0</v>
      </c>
      <c r="J121" s="92">
        <f t="shared" si="33"/>
        <v>0</v>
      </c>
      <c r="K121" s="93">
        <f t="shared" si="34"/>
        <v>0</v>
      </c>
      <c r="L121" s="93">
        <f t="shared" si="35"/>
        <v>0</v>
      </c>
      <c r="M121" s="93">
        <f t="shared" si="36"/>
        <v>0</v>
      </c>
      <c r="N121" s="93">
        <f t="shared" si="37"/>
        <v>0</v>
      </c>
      <c r="O121" s="93">
        <f t="shared" si="38"/>
        <v>0</v>
      </c>
      <c r="P121" s="93">
        <f t="shared" si="39"/>
        <v>0</v>
      </c>
      <c r="Q121" s="93">
        <f t="shared" si="40"/>
        <v>0</v>
      </c>
      <c r="R121" s="93">
        <f t="shared" si="41"/>
        <v>0</v>
      </c>
      <c r="S121" s="93">
        <f t="shared" si="42"/>
        <v>0</v>
      </c>
      <c r="T121" s="93">
        <f t="shared" si="43"/>
        <v>0</v>
      </c>
      <c r="U121" s="93">
        <f t="shared" si="44"/>
        <v>0</v>
      </c>
      <c r="V121" s="16">
        <f t="shared" si="45"/>
        <v>0</v>
      </c>
    </row>
    <row r="122" spans="2:22" ht="15" x14ac:dyDescent="0.25">
      <c r="B122" s="86" t="s">
        <v>17</v>
      </c>
      <c r="C122" s="19">
        <f t="shared" si="26"/>
        <v>5614388.9648469379</v>
      </c>
      <c r="D122" s="94">
        <f t="shared" si="27"/>
        <v>13137535.393415989</v>
      </c>
      <c r="E122" s="94">
        <f t="shared" si="28"/>
        <v>30209378.808274619</v>
      </c>
      <c r="F122" s="94">
        <f t="shared" si="29"/>
        <v>30171245.32861305</v>
      </c>
      <c r="G122" s="94">
        <f t="shared" si="30"/>
        <v>17453593.33842906</v>
      </c>
      <c r="H122" s="94">
        <f t="shared" si="31"/>
        <v>14443903.029572399</v>
      </c>
      <c r="I122" s="94">
        <f t="shared" ref="I122:I133" si="47">IF(I27=0,0,IF((VLOOKUP(I27,$C$5:$E$13,3)*I51)&lt;AE75,VLOOKUP(I27,$C$5:$E$13,3)*I51*VLOOKUP(I27,$C$5:$G$13,5)*I99,AE75*I99))</f>
        <v>17851927.752146382</v>
      </c>
      <c r="J122" s="94">
        <f t="shared" si="33"/>
        <v>10602936.59933598</v>
      </c>
      <c r="K122" s="92">
        <f t="shared" si="34"/>
        <v>0</v>
      </c>
      <c r="L122" s="93">
        <f t="shared" si="35"/>
        <v>0</v>
      </c>
      <c r="M122" s="93">
        <f t="shared" si="36"/>
        <v>0</v>
      </c>
      <c r="N122" s="93">
        <f t="shared" si="37"/>
        <v>0</v>
      </c>
      <c r="O122" s="93">
        <f t="shared" si="38"/>
        <v>0</v>
      </c>
      <c r="P122" s="93">
        <f t="shared" si="39"/>
        <v>0</v>
      </c>
      <c r="Q122" s="93">
        <f t="shared" si="40"/>
        <v>0</v>
      </c>
      <c r="R122" s="93">
        <f t="shared" si="41"/>
        <v>0</v>
      </c>
      <c r="S122" s="93">
        <f t="shared" si="42"/>
        <v>0</v>
      </c>
      <c r="T122" s="93">
        <f t="shared" si="43"/>
        <v>0</v>
      </c>
      <c r="U122" s="93">
        <f t="shared" si="44"/>
        <v>0</v>
      </c>
      <c r="V122" s="16">
        <f t="shared" si="45"/>
        <v>0</v>
      </c>
    </row>
    <row r="123" spans="2:22" ht="15" x14ac:dyDescent="0.25">
      <c r="B123" s="86" t="s">
        <v>2175</v>
      </c>
      <c r="C123" s="19">
        <f t="shared" si="26"/>
        <v>5872207.3395038182</v>
      </c>
      <c r="D123" s="94">
        <f t="shared" si="27"/>
        <v>14008277.317255829</v>
      </c>
      <c r="E123" s="94">
        <f t="shared" si="28"/>
        <v>24619864.677311882</v>
      </c>
      <c r="F123" s="94">
        <f t="shared" si="29"/>
        <v>26064664.941777602</v>
      </c>
      <c r="G123" s="94">
        <f t="shared" si="30"/>
        <v>15591595.576762158</v>
      </c>
      <c r="H123" s="94">
        <f t="shared" si="31"/>
        <v>12772800.486647092</v>
      </c>
      <c r="I123" s="94">
        <f t="shared" si="47"/>
        <v>17089223.316392679</v>
      </c>
      <c r="J123" s="94">
        <f t="shared" si="33"/>
        <v>10074917.970715407</v>
      </c>
      <c r="K123" s="94">
        <f t="shared" si="34"/>
        <v>2589605.3477402921</v>
      </c>
      <c r="L123" s="92">
        <f t="shared" si="35"/>
        <v>0</v>
      </c>
      <c r="M123" s="93">
        <f t="shared" si="36"/>
        <v>0</v>
      </c>
      <c r="N123" s="93">
        <f t="shared" si="37"/>
        <v>0</v>
      </c>
      <c r="O123" s="93">
        <f t="shared" si="38"/>
        <v>0</v>
      </c>
      <c r="P123" s="93">
        <f t="shared" si="39"/>
        <v>0</v>
      </c>
      <c r="Q123" s="93">
        <f t="shared" si="40"/>
        <v>0</v>
      </c>
      <c r="R123" s="93">
        <f t="shared" si="41"/>
        <v>0</v>
      </c>
      <c r="S123" s="93">
        <f t="shared" si="42"/>
        <v>0</v>
      </c>
      <c r="T123" s="93">
        <f t="shared" si="43"/>
        <v>0</v>
      </c>
      <c r="U123" s="93">
        <f t="shared" si="44"/>
        <v>0</v>
      </c>
      <c r="V123" s="16">
        <f t="shared" si="45"/>
        <v>0</v>
      </c>
    </row>
    <row r="124" spans="2:22" ht="15" x14ac:dyDescent="0.25">
      <c r="B124" s="86" t="s">
        <v>2173</v>
      </c>
      <c r="C124" s="19">
        <f t="shared" si="26"/>
        <v>10791143.764327446</v>
      </c>
      <c r="D124" s="94">
        <f t="shared" si="27"/>
        <v>0</v>
      </c>
      <c r="E124" s="94">
        <f t="shared" si="28"/>
        <v>56104535.962535657</v>
      </c>
      <c r="F124" s="94">
        <f t="shared" si="29"/>
        <v>44735029.982558489</v>
      </c>
      <c r="G124" s="94">
        <f t="shared" si="30"/>
        <v>22461867.702780463</v>
      </c>
      <c r="H124" s="94">
        <f t="shared" si="31"/>
        <v>19472442.725462824</v>
      </c>
      <c r="I124" s="94">
        <f t="shared" si="47"/>
        <v>31244951.824448097</v>
      </c>
      <c r="J124" s="94">
        <f t="shared" si="33"/>
        <v>19000676.103259344</v>
      </c>
      <c r="K124" s="94">
        <f t="shared" si="34"/>
        <v>12242433.247687772</v>
      </c>
      <c r="L124" s="94">
        <f t="shared" si="35"/>
        <v>13382473.244456733</v>
      </c>
      <c r="M124" s="92">
        <f t="shared" si="36"/>
        <v>0</v>
      </c>
      <c r="N124" s="93">
        <f t="shared" si="37"/>
        <v>0</v>
      </c>
      <c r="O124" s="93">
        <f t="shared" si="38"/>
        <v>0</v>
      </c>
      <c r="P124" s="93">
        <f t="shared" si="39"/>
        <v>0</v>
      </c>
      <c r="Q124" s="93">
        <f t="shared" si="40"/>
        <v>0</v>
      </c>
      <c r="R124" s="93">
        <f t="shared" si="41"/>
        <v>0</v>
      </c>
      <c r="S124" s="93">
        <f t="shared" si="42"/>
        <v>0</v>
      </c>
      <c r="T124" s="93">
        <f t="shared" si="43"/>
        <v>0</v>
      </c>
      <c r="U124" s="93">
        <f t="shared" si="44"/>
        <v>0</v>
      </c>
      <c r="V124" s="16">
        <f t="shared" si="45"/>
        <v>0</v>
      </c>
    </row>
    <row r="125" spans="2:22" ht="15" x14ac:dyDescent="0.25">
      <c r="B125" s="86" t="s">
        <v>6</v>
      </c>
      <c r="C125" s="19">
        <f t="shared" si="26"/>
        <v>21343359.869156554</v>
      </c>
      <c r="D125" s="94">
        <f t="shared" si="27"/>
        <v>0</v>
      </c>
      <c r="E125" s="94">
        <f t="shared" si="28"/>
        <v>32209888.915707216</v>
      </c>
      <c r="F125" s="94">
        <f t="shared" si="29"/>
        <v>25432341.44488807</v>
      </c>
      <c r="G125" s="94">
        <f t="shared" si="30"/>
        <v>28727125.873506606</v>
      </c>
      <c r="H125" s="94">
        <f t="shared" si="31"/>
        <v>24013162.727998834</v>
      </c>
      <c r="I125" s="94">
        <f t="shared" si="47"/>
        <v>36847181.941085055</v>
      </c>
      <c r="J125" s="94">
        <f t="shared" si="33"/>
        <v>22478125.206541426</v>
      </c>
      <c r="K125" s="94">
        <f t="shared" si="34"/>
        <v>25107246.168391716</v>
      </c>
      <c r="L125" s="94">
        <f t="shared" si="35"/>
        <v>22269899.643591102</v>
      </c>
      <c r="M125" s="94">
        <f t="shared" si="36"/>
        <v>36078843.149460509</v>
      </c>
      <c r="N125" s="92">
        <f t="shared" si="37"/>
        <v>0</v>
      </c>
      <c r="O125" s="93">
        <f t="shared" si="38"/>
        <v>0</v>
      </c>
      <c r="P125" s="93">
        <f t="shared" si="39"/>
        <v>0</v>
      </c>
      <c r="Q125" s="93">
        <f t="shared" si="40"/>
        <v>0</v>
      </c>
      <c r="R125" s="93">
        <f t="shared" si="41"/>
        <v>0</v>
      </c>
      <c r="S125" s="93">
        <f t="shared" si="42"/>
        <v>0</v>
      </c>
      <c r="T125" s="93">
        <f t="shared" si="43"/>
        <v>0</v>
      </c>
      <c r="U125" s="93">
        <f t="shared" si="44"/>
        <v>0</v>
      </c>
      <c r="V125" s="16">
        <f t="shared" si="45"/>
        <v>0</v>
      </c>
    </row>
    <row r="126" spans="2:22" ht="15" x14ac:dyDescent="0.25">
      <c r="B126" s="86" t="s">
        <v>2713</v>
      </c>
      <c r="C126" s="19">
        <f t="shared" si="26"/>
        <v>4687956.9597792355</v>
      </c>
      <c r="D126" s="94">
        <f t="shared" si="27"/>
        <v>13878971.424366172</v>
      </c>
      <c r="E126" s="94">
        <f t="shared" si="28"/>
        <v>20607888.326589141</v>
      </c>
      <c r="F126" s="94">
        <f t="shared" si="29"/>
        <v>20072317.840351023</v>
      </c>
      <c r="G126" s="94">
        <f t="shared" si="30"/>
        <v>15095129.143888079</v>
      </c>
      <c r="H126" s="94">
        <f t="shared" si="31"/>
        <v>12643415.700234158</v>
      </c>
      <c r="I126" s="94">
        <f t="shared" si="47"/>
        <v>15335159.805387631</v>
      </c>
      <c r="J126" s="94">
        <f t="shared" si="33"/>
        <v>10067172.674802342</v>
      </c>
      <c r="K126" s="94">
        <f t="shared" si="34"/>
        <v>0</v>
      </c>
      <c r="L126" s="94">
        <f t="shared" si="35"/>
        <v>7283320.1451914534</v>
      </c>
      <c r="M126" s="94">
        <f t="shared" si="36"/>
        <v>0</v>
      </c>
      <c r="N126" s="94">
        <f t="shared" si="37"/>
        <v>10560385.95253977</v>
      </c>
      <c r="O126" s="92">
        <f t="shared" si="38"/>
        <v>0</v>
      </c>
      <c r="P126" s="93">
        <f t="shared" si="39"/>
        <v>0</v>
      </c>
      <c r="Q126" s="93">
        <f t="shared" si="40"/>
        <v>0</v>
      </c>
      <c r="R126" s="93">
        <f t="shared" si="41"/>
        <v>0</v>
      </c>
      <c r="S126" s="93">
        <f t="shared" si="42"/>
        <v>0</v>
      </c>
      <c r="T126" s="93">
        <f t="shared" si="43"/>
        <v>0</v>
      </c>
      <c r="U126" s="93">
        <f t="shared" si="44"/>
        <v>0</v>
      </c>
      <c r="V126" s="16">
        <f t="shared" si="45"/>
        <v>0</v>
      </c>
    </row>
    <row r="127" spans="2:22" ht="15" x14ac:dyDescent="0.25">
      <c r="B127" s="86" t="s">
        <v>2171</v>
      </c>
      <c r="C127" s="19">
        <f t="shared" si="26"/>
        <v>20135107.106008567</v>
      </c>
      <c r="D127" s="94">
        <f t="shared" si="27"/>
        <v>37719283.547000326</v>
      </c>
      <c r="E127" s="94">
        <f t="shared" si="28"/>
        <v>36990320.05641</v>
      </c>
      <c r="F127" s="94">
        <f t="shared" si="29"/>
        <v>41038718.575579226</v>
      </c>
      <c r="G127" s="94">
        <f t="shared" si="30"/>
        <v>29231870.327440474</v>
      </c>
      <c r="H127" s="94">
        <f t="shared" si="31"/>
        <v>24113380.574928399</v>
      </c>
      <c r="I127" s="94">
        <f t="shared" si="47"/>
        <v>15969174.500248743</v>
      </c>
      <c r="J127" s="94">
        <f t="shared" si="33"/>
        <v>8336902.1599923866</v>
      </c>
      <c r="K127" s="94">
        <f t="shared" si="34"/>
        <v>12488279.471841179</v>
      </c>
      <c r="L127" s="94">
        <f t="shared" si="35"/>
        <v>10994594.096634516</v>
      </c>
      <c r="M127" s="94">
        <f t="shared" si="36"/>
        <v>24284204.30110554</v>
      </c>
      <c r="N127" s="94">
        <f t="shared" si="37"/>
        <v>27199408.339819327</v>
      </c>
      <c r="O127" s="94">
        <f t="shared" si="38"/>
        <v>17807439.546336513</v>
      </c>
      <c r="P127" s="92">
        <f t="shared" si="39"/>
        <v>0</v>
      </c>
      <c r="Q127" s="93">
        <f t="shared" si="40"/>
        <v>0</v>
      </c>
      <c r="R127" s="93">
        <f t="shared" si="41"/>
        <v>0</v>
      </c>
      <c r="S127" s="93">
        <f t="shared" si="42"/>
        <v>0</v>
      </c>
      <c r="T127" s="93">
        <f t="shared" si="43"/>
        <v>0</v>
      </c>
      <c r="U127" s="93">
        <f t="shared" si="44"/>
        <v>0</v>
      </c>
      <c r="V127" s="16">
        <f t="shared" si="45"/>
        <v>0</v>
      </c>
    </row>
    <row r="128" spans="2:22" ht="15" x14ac:dyDescent="0.25">
      <c r="B128" s="86" t="s">
        <v>2172</v>
      </c>
      <c r="C128" s="19">
        <f t="shared" si="26"/>
        <v>14323363.442454789</v>
      </c>
      <c r="D128" s="94">
        <f t="shared" si="27"/>
        <v>0</v>
      </c>
      <c r="E128" s="94">
        <f t="shared" si="28"/>
        <v>34742464.044555955</v>
      </c>
      <c r="F128" s="94">
        <f t="shared" si="29"/>
        <v>28539220.368708696</v>
      </c>
      <c r="G128" s="94">
        <f t="shared" si="30"/>
        <v>11412343.005829673</v>
      </c>
      <c r="H128" s="94">
        <f t="shared" si="31"/>
        <v>9685615.2763388027</v>
      </c>
      <c r="I128" s="94">
        <f t="shared" si="47"/>
        <v>24977361.427637402</v>
      </c>
      <c r="J128" s="94">
        <f t="shared" si="33"/>
        <v>15045604.137861554</v>
      </c>
      <c r="K128" s="94">
        <f t="shared" si="34"/>
        <v>7818972.4489482967</v>
      </c>
      <c r="L128" s="94">
        <f t="shared" si="35"/>
        <v>7733304.0375066111</v>
      </c>
      <c r="M128" s="94">
        <f t="shared" si="36"/>
        <v>9876914.5363157857</v>
      </c>
      <c r="N128" s="94">
        <f t="shared" si="37"/>
        <v>27644316.254364118</v>
      </c>
      <c r="O128" s="94">
        <f t="shared" si="38"/>
        <v>0</v>
      </c>
      <c r="P128" s="94">
        <f t="shared" si="39"/>
        <v>17947118.427571785</v>
      </c>
      <c r="Q128" s="92">
        <f t="shared" si="40"/>
        <v>0</v>
      </c>
      <c r="R128" s="93">
        <f t="shared" si="41"/>
        <v>0</v>
      </c>
      <c r="S128" s="93">
        <f t="shared" si="42"/>
        <v>0</v>
      </c>
      <c r="T128" s="93">
        <f t="shared" si="43"/>
        <v>0</v>
      </c>
      <c r="U128" s="93">
        <f t="shared" si="44"/>
        <v>0</v>
      </c>
      <c r="V128" s="16">
        <f t="shared" si="45"/>
        <v>0</v>
      </c>
    </row>
    <row r="129" spans="2:24" ht="15" x14ac:dyDescent="0.25">
      <c r="B129" s="86" t="s">
        <v>2167</v>
      </c>
      <c r="C129" s="19">
        <f t="shared" si="26"/>
        <v>15445540.395493774</v>
      </c>
      <c r="D129" s="94">
        <f t="shared" si="27"/>
        <v>25040464.748416014</v>
      </c>
      <c r="E129" s="94">
        <f t="shared" si="28"/>
        <v>33549594.773767281</v>
      </c>
      <c r="F129" s="94">
        <f t="shared" si="29"/>
        <v>35769760.516459353</v>
      </c>
      <c r="G129" s="94">
        <f t="shared" si="30"/>
        <v>24446882.467103772</v>
      </c>
      <c r="H129" s="94">
        <f t="shared" si="31"/>
        <v>20238027.923743296</v>
      </c>
      <c r="I129" s="94">
        <f t="shared" si="47"/>
        <v>10669440.20015572</v>
      </c>
      <c r="J129" s="94">
        <f t="shared" si="33"/>
        <v>5620557.6095290044</v>
      </c>
      <c r="K129" s="94">
        <f t="shared" si="34"/>
        <v>8964164.2190103382</v>
      </c>
      <c r="L129" s="94">
        <f t="shared" si="35"/>
        <v>8643196.6938721202</v>
      </c>
      <c r="M129" s="94">
        <f t="shared" si="36"/>
        <v>18390498.965174098</v>
      </c>
      <c r="N129" s="94">
        <f t="shared" si="37"/>
        <v>24163142.911514018</v>
      </c>
      <c r="O129" s="94">
        <f t="shared" si="38"/>
        <v>14020019.66279011</v>
      </c>
      <c r="P129" s="94">
        <f t="shared" si="39"/>
        <v>7964834.086786815</v>
      </c>
      <c r="Q129" s="94">
        <f t="shared" si="40"/>
        <v>14298782.933673808</v>
      </c>
      <c r="R129" s="92">
        <f t="shared" si="41"/>
        <v>0</v>
      </c>
      <c r="S129" s="93">
        <f t="shared" si="42"/>
        <v>0</v>
      </c>
      <c r="T129" s="93">
        <f t="shared" si="43"/>
        <v>0</v>
      </c>
      <c r="U129" s="93">
        <f t="shared" si="44"/>
        <v>0</v>
      </c>
      <c r="V129" s="16">
        <f t="shared" si="45"/>
        <v>0</v>
      </c>
    </row>
    <row r="130" spans="2:24" ht="15" x14ac:dyDescent="0.25">
      <c r="B130" s="86" t="s">
        <v>3</v>
      </c>
      <c r="C130" s="19">
        <f t="shared" si="26"/>
        <v>7550607.5090806056</v>
      </c>
      <c r="D130" s="94">
        <f t="shared" si="27"/>
        <v>13226273.907872766</v>
      </c>
      <c r="E130" s="94">
        <f t="shared" si="28"/>
        <v>16828020.485470638</v>
      </c>
      <c r="F130" s="94">
        <f t="shared" si="29"/>
        <v>17438871.566169031</v>
      </c>
      <c r="G130" s="94">
        <f t="shared" si="30"/>
        <v>10973018.396584922</v>
      </c>
      <c r="H130" s="94">
        <f t="shared" si="31"/>
        <v>9082169.4468765054</v>
      </c>
      <c r="I130" s="94">
        <f t="shared" si="47"/>
        <v>15165233.433830395</v>
      </c>
      <c r="J130" s="94">
        <f t="shared" si="33"/>
        <v>8867080.5622178968</v>
      </c>
      <c r="K130" s="94">
        <f t="shared" si="34"/>
        <v>4080418.1787655684</v>
      </c>
      <c r="L130" s="94">
        <f t="shared" si="35"/>
        <v>4715153.1627860935</v>
      </c>
      <c r="M130" s="94">
        <f t="shared" si="36"/>
        <v>7739816.1300700186</v>
      </c>
      <c r="N130" s="94">
        <f t="shared" si="37"/>
        <v>13009461.697388511</v>
      </c>
      <c r="O130" s="94">
        <f t="shared" si="38"/>
        <v>8012942.9915017504</v>
      </c>
      <c r="P130" s="94">
        <f t="shared" si="39"/>
        <v>10127747.077367883</v>
      </c>
      <c r="Q130" s="94">
        <f t="shared" si="40"/>
        <v>5673156.2451874856</v>
      </c>
      <c r="R130" s="94">
        <f t="shared" si="41"/>
        <v>6297618.3220119793</v>
      </c>
      <c r="S130" s="92">
        <f t="shared" si="42"/>
        <v>0</v>
      </c>
      <c r="T130" s="93">
        <f t="shared" si="43"/>
        <v>0</v>
      </c>
      <c r="U130" s="93">
        <f t="shared" si="44"/>
        <v>0</v>
      </c>
      <c r="V130" s="16">
        <f t="shared" si="45"/>
        <v>0</v>
      </c>
    </row>
    <row r="131" spans="2:24" ht="15" x14ac:dyDescent="0.25">
      <c r="B131" s="86" t="s">
        <v>1</v>
      </c>
      <c r="C131" s="19">
        <f t="shared" si="26"/>
        <v>0</v>
      </c>
      <c r="D131" s="94">
        <f t="shared" si="27"/>
        <v>47173522.615985051</v>
      </c>
      <c r="E131" s="94">
        <f t="shared" si="28"/>
        <v>81375298.445562899</v>
      </c>
      <c r="F131" s="94">
        <f t="shared" si="29"/>
        <v>86594306.458752885</v>
      </c>
      <c r="G131" s="94">
        <f t="shared" si="30"/>
        <v>61835180.933101282</v>
      </c>
      <c r="H131" s="94">
        <f t="shared" si="31"/>
        <v>51259037.726766586</v>
      </c>
      <c r="I131" s="94">
        <f t="shared" si="47"/>
        <v>0</v>
      </c>
      <c r="J131" s="94">
        <f t="shared" si="33"/>
        <v>4147428.580046989</v>
      </c>
      <c r="K131" s="94">
        <f t="shared" si="34"/>
        <v>28228800.047318932</v>
      </c>
      <c r="L131" s="94">
        <f t="shared" si="35"/>
        <v>26845004.23627618</v>
      </c>
      <c r="M131" s="94">
        <f t="shared" si="36"/>
        <v>48016198.153828107</v>
      </c>
      <c r="N131" s="94">
        <f t="shared" si="37"/>
        <v>54187361.036070026</v>
      </c>
      <c r="O131" s="94">
        <f t="shared" si="38"/>
        <v>23001052.22258839</v>
      </c>
      <c r="P131" s="94">
        <f t="shared" si="39"/>
        <v>24608226.001712669</v>
      </c>
      <c r="Q131" s="94">
        <f t="shared" si="40"/>
        <v>38379890.526178218</v>
      </c>
      <c r="R131" s="94">
        <f t="shared" si="41"/>
        <v>18253103.158490762</v>
      </c>
      <c r="S131" s="94">
        <f t="shared" si="42"/>
        <v>24306679.95903489</v>
      </c>
      <c r="T131" s="92">
        <f t="shared" si="43"/>
        <v>0</v>
      </c>
      <c r="U131" s="93">
        <f t="shared" si="44"/>
        <v>0</v>
      </c>
      <c r="V131" s="16">
        <f t="shared" si="45"/>
        <v>0</v>
      </c>
    </row>
    <row r="132" spans="2:24" ht="15" x14ac:dyDescent="0.25">
      <c r="B132" s="86" t="s">
        <v>5</v>
      </c>
      <c r="C132" s="19">
        <f t="shared" si="26"/>
        <v>0</v>
      </c>
      <c r="D132" s="94">
        <f t="shared" si="27"/>
        <v>39191970.292747051</v>
      </c>
      <c r="E132" s="94">
        <f t="shared" si="28"/>
        <v>89963471.109391019</v>
      </c>
      <c r="F132" s="94">
        <f t="shared" si="29"/>
        <v>91355103.11630401</v>
      </c>
      <c r="G132" s="94">
        <f t="shared" si="30"/>
        <v>68385385.176601008</v>
      </c>
      <c r="H132" s="94">
        <f t="shared" si="31"/>
        <v>56997763.779706709</v>
      </c>
      <c r="I132" s="94">
        <f t="shared" si="47"/>
        <v>40087915.270479634</v>
      </c>
      <c r="J132" s="94">
        <f t="shared" si="33"/>
        <v>26891123.350662917</v>
      </c>
      <c r="K132" s="94">
        <f t="shared" si="34"/>
        <v>30223548.611231115</v>
      </c>
      <c r="L132" s="94">
        <f t="shared" si="35"/>
        <v>28877037.884280771</v>
      </c>
      <c r="M132" s="94">
        <f t="shared" si="36"/>
        <v>0</v>
      </c>
      <c r="N132" s="94">
        <f t="shared" si="37"/>
        <v>50245189.612292983</v>
      </c>
      <c r="O132" s="94">
        <f t="shared" si="38"/>
        <v>8908523.4281752836</v>
      </c>
      <c r="P132" s="94">
        <f t="shared" si="39"/>
        <v>49914344.459026746</v>
      </c>
      <c r="Q132" s="94">
        <f t="shared" si="40"/>
        <v>45904054.032908507</v>
      </c>
      <c r="R132" s="94">
        <f t="shared" si="41"/>
        <v>40033101.427617863</v>
      </c>
      <c r="S132" s="94">
        <f t="shared" si="42"/>
        <v>19985246.968348183</v>
      </c>
      <c r="T132" s="94">
        <f t="shared" si="43"/>
        <v>55628968.756793179</v>
      </c>
      <c r="U132" s="92">
        <f t="shared" si="44"/>
        <v>0</v>
      </c>
      <c r="V132" s="16">
        <f t="shared" si="45"/>
        <v>0</v>
      </c>
    </row>
    <row r="133" spans="2:24" ht="15.75" thickBot="1" x14ac:dyDescent="0.3">
      <c r="B133" s="86" t="s">
        <v>2176</v>
      </c>
      <c r="C133" s="20">
        <f t="shared" si="26"/>
        <v>10286852.354187483</v>
      </c>
      <c r="D133" s="21">
        <f t="shared" si="27"/>
        <v>36494132.88446103</v>
      </c>
      <c r="E133" s="21">
        <f t="shared" si="28"/>
        <v>59022844.9068508</v>
      </c>
      <c r="F133" s="21">
        <f t="shared" si="29"/>
        <v>57514735.853986084</v>
      </c>
      <c r="G133" s="21">
        <f t="shared" si="30"/>
        <v>44146411.099156603</v>
      </c>
      <c r="H133" s="21">
        <f t="shared" si="31"/>
        <v>36968979.109941274</v>
      </c>
      <c r="I133" s="21">
        <f t="shared" si="47"/>
        <v>44881445.47881072</v>
      </c>
      <c r="J133" s="21">
        <f t="shared" si="33"/>
        <v>29060508.975939546</v>
      </c>
      <c r="K133" s="21">
        <f t="shared" si="34"/>
        <v>24223724.706338901</v>
      </c>
      <c r="L133" s="21">
        <f t="shared" si="35"/>
        <v>22694608.780898929</v>
      </c>
      <c r="M133" s="21">
        <f t="shared" si="36"/>
        <v>34915224.896821536</v>
      </c>
      <c r="N133" s="21">
        <f t="shared" si="37"/>
        <v>29147580.483174246</v>
      </c>
      <c r="O133" s="21">
        <f t="shared" si="38"/>
        <v>4749694.7985906657</v>
      </c>
      <c r="P133" s="21">
        <f t="shared" si="39"/>
        <v>46643277.810325749</v>
      </c>
      <c r="Q133" s="21">
        <f t="shared" si="40"/>
        <v>31400483.519026484</v>
      </c>
      <c r="R133" s="21">
        <f t="shared" si="41"/>
        <v>39360841.784464836</v>
      </c>
      <c r="S133" s="21">
        <f t="shared" si="42"/>
        <v>17464306.197482083</v>
      </c>
      <c r="T133" s="21">
        <f t="shared" si="43"/>
        <v>63115984.111987762</v>
      </c>
      <c r="U133" s="21">
        <f t="shared" si="44"/>
        <v>28607354.42788006</v>
      </c>
      <c r="V133" s="17">
        <f t="shared" si="45"/>
        <v>0</v>
      </c>
    </row>
    <row r="134" spans="2:24" customFormat="1" ht="15" x14ac:dyDescent="0.25">
      <c r="M134" s="90"/>
      <c r="N134" s="90"/>
      <c r="O134" s="90"/>
      <c r="P134" s="90"/>
      <c r="Q134" s="90"/>
      <c r="R134" s="90"/>
      <c r="S134" s="90"/>
      <c r="T134" s="90"/>
      <c r="U134" s="90"/>
      <c r="V134" s="90"/>
      <c r="W134" s="90"/>
    </row>
    <row r="135" spans="2:24" ht="15" x14ac:dyDescent="0.25">
      <c r="B135" s="9" t="s">
        <v>36</v>
      </c>
      <c r="G135" s="91"/>
      <c r="H135" s="91"/>
      <c r="I135" s="139"/>
      <c r="W135" s="90"/>
    </row>
    <row r="136" spans="2:24" ht="45.75" thickBot="1" x14ac:dyDescent="0.3">
      <c r="B136" s="3"/>
      <c r="C136" s="87" t="s">
        <v>7</v>
      </c>
      <c r="D136" s="87" t="s">
        <v>2112</v>
      </c>
      <c r="E136" s="87" t="s">
        <v>4</v>
      </c>
      <c r="F136" s="87" t="s">
        <v>2</v>
      </c>
      <c r="G136" s="87" t="s">
        <v>18</v>
      </c>
      <c r="H136" s="87" t="s">
        <v>2174</v>
      </c>
      <c r="I136" s="87" t="s">
        <v>2169</v>
      </c>
      <c r="J136" s="87" t="s">
        <v>2170</v>
      </c>
      <c r="K136" s="87" t="s">
        <v>17</v>
      </c>
      <c r="L136" s="87" t="s">
        <v>2175</v>
      </c>
      <c r="M136" s="87" t="s">
        <v>2173</v>
      </c>
      <c r="N136" s="87" t="s">
        <v>6</v>
      </c>
      <c r="O136" s="87" t="s">
        <v>2713</v>
      </c>
      <c r="P136" s="87" t="s">
        <v>2171</v>
      </c>
      <c r="Q136" s="87" t="s">
        <v>2172</v>
      </c>
      <c r="R136" s="87" t="s">
        <v>2167</v>
      </c>
      <c r="S136" s="87" t="s">
        <v>3</v>
      </c>
      <c r="T136" s="87" t="s">
        <v>1</v>
      </c>
      <c r="U136" s="87" t="s">
        <v>5</v>
      </c>
      <c r="V136" s="87" t="s">
        <v>2176</v>
      </c>
      <c r="W136" s="90"/>
      <c r="X136" s="90"/>
    </row>
    <row r="137" spans="2:24" ht="15" x14ac:dyDescent="0.25">
      <c r="B137" s="86" t="s">
        <v>7</v>
      </c>
      <c r="C137" s="13">
        <f t="shared" ref="C137:V137" si="48">IF(C91 &gt; $P$4, $O$4*C114, IF(C91 &lt;$Q$6, $O$6*C114, $O$5*C114))*IF(C19=0,0,VLOOKUP(C19,$C$5:$J$13,5))</f>
        <v>0</v>
      </c>
      <c r="D137" s="14">
        <f t="shared" si="48"/>
        <v>0</v>
      </c>
      <c r="E137" s="14">
        <f t="shared" si="48"/>
        <v>0</v>
      </c>
      <c r="F137" s="14">
        <f t="shared" si="48"/>
        <v>0</v>
      </c>
      <c r="G137" s="14">
        <f t="shared" si="48"/>
        <v>0</v>
      </c>
      <c r="H137" s="14">
        <f t="shared" si="48"/>
        <v>0</v>
      </c>
      <c r="I137" s="14">
        <f t="shared" si="48"/>
        <v>0</v>
      </c>
      <c r="J137" s="14">
        <f t="shared" si="48"/>
        <v>0</v>
      </c>
      <c r="K137" s="14">
        <f t="shared" si="48"/>
        <v>0</v>
      </c>
      <c r="L137" s="14">
        <f t="shared" si="48"/>
        <v>0</v>
      </c>
      <c r="M137" s="14">
        <f t="shared" si="48"/>
        <v>0</v>
      </c>
      <c r="N137" s="14">
        <f t="shared" si="48"/>
        <v>0</v>
      </c>
      <c r="O137" s="14">
        <f t="shared" si="48"/>
        <v>0</v>
      </c>
      <c r="P137" s="14">
        <f t="shared" si="48"/>
        <v>0</v>
      </c>
      <c r="Q137" s="14">
        <f t="shared" si="48"/>
        <v>0</v>
      </c>
      <c r="R137" s="14">
        <f t="shared" si="48"/>
        <v>0</v>
      </c>
      <c r="S137" s="14">
        <f t="shared" si="48"/>
        <v>0</v>
      </c>
      <c r="T137" s="14">
        <f t="shared" si="48"/>
        <v>0</v>
      </c>
      <c r="U137" s="14">
        <f t="shared" si="48"/>
        <v>0</v>
      </c>
      <c r="V137" s="15">
        <f t="shared" si="48"/>
        <v>0</v>
      </c>
      <c r="W137" s="90"/>
      <c r="X137" s="90"/>
    </row>
    <row r="138" spans="2:24" ht="15" x14ac:dyDescent="0.25">
      <c r="B138" s="86" t="s">
        <v>2112</v>
      </c>
      <c r="C138" s="19">
        <f>IF(C92 &gt; $P$4, $O$4*C115, IF(C92 &lt;$Q$6, $O$6*C115, $O$5*C115))*IF(C20=0,0,VLOOKUP(C20,$C$5:$J$13,5))</f>
        <v>950196.77001266344</v>
      </c>
      <c r="D138" s="92">
        <f t="shared" ref="D138:V138" si="49">IF(D92 &gt; $P$4, $O$4*D115, IF(D92 &lt;$Q$6, $O$6*D115, $O$5*D115))*IF(D20=0,0,VLOOKUP(D20,$C$5:$J$13,5))</f>
        <v>0</v>
      </c>
      <c r="E138" s="93">
        <f t="shared" si="49"/>
        <v>0</v>
      </c>
      <c r="F138" s="93">
        <f t="shared" si="49"/>
        <v>0</v>
      </c>
      <c r="G138" s="93">
        <f t="shared" si="49"/>
        <v>0</v>
      </c>
      <c r="H138" s="93">
        <f t="shared" si="49"/>
        <v>0</v>
      </c>
      <c r="I138" s="93">
        <f t="shared" si="49"/>
        <v>0</v>
      </c>
      <c r="J138" s="93">
        <f t="shared" si="49"/>
        <v>0</v>
      </c>
      <c r="K138" s="93">
        <f t="shared" si="49"/>
        <v>0</v>
      </c>
      <c r="L138" s="93">
        <f t="shared" si="49"/>
        <v>0</v>
      </c>
      <c r="M138" s="93">
        <f t="shared" si="49"/>
        <v>0</v>
      </c>
      <c r="N138" s="93">
        <f t="shared" si="49"/>
        <v>0</v>
      </c>
      <c r="O138" s="93">
        <f t="shared" si="49"/>
        <v>0</v>
      </c>
      <c r="P138" s="93">
        <f t="shared" si="49"/>
        <v>0</v>
      </c>
      <c r="Q138" s="93">
        <f t="shared" si="49"/>
        <v>0</v>
      </c>
      <c r="R138" s="93">
        <f t="shared" si="49"/>
        <v>0</v>
      </c>
      <c r="S138" s="93">
        <f t="shared" si="49"/>
        <v>0</v>
      </c>
      <c r="T138" s="93">
        <f t="shared" si="49"/>
        <v>0</v>
      </c>
      <c r="U138" s="93">
        <f t="shared" si="49"/>
        <v>0</v>
      </c>
      <c r="V138" s="16">
        <f t="shared" si="49"/>
        <v>0</v>
      </c>
      <c r="W138" s="90"/>
      <c r="X138" s="90"/>
    </row>
    <row r="139" spans="2:24" ht="15" x14ac:dyDescent="0.25">
      <c r="B139" s="86" t="s">
        <v>4</v>
      </c>
      <c r="C139" s="19">
        <f t="shared" ref="C139:V139" si="50">IF(C93 &gt; $P$4, $O$4*C116, IF(C93 &lt;$Q$6, $O$6*C116, $O$5*C116))*IF(C21=0,0,VLOOKUP(C21,$C$5:$J$13,5))</f>
        <v>5638499.2149209389</v>
      </c>
      <c r="D139" s="94">
        <f t="shared" si="50"/>
        <v>0</v>
      </c>
      <c r="E139" s="92">
        <f t="shared" si="50"/>
        <v>0</v>
      </c>
      <c r="F139" s="93">
        <f t="shared" si="50"/>
        <v>0</v>
      </c>
      <c r="G139" s="93">
        <f t="shared" si="50"/>
        <v>0</v>
      </c>
      <c r="H139" s="93">
        <f t="shared" si="50"/>
        <v>0</v>
      </c>
      <c r="I139" s="93">
        <f t="shared" si="50"/>
        <v>0</v>
      </c>
      <c r="J139" s="93">
        <f t="shared" si="50"/>
        <v>0</v>
      </c>
      <c r="K139" s="93">
        <f t="shared" si="50"/>
        <v>0</v>
      </c>
      <c r="L139" s="93">
        <f t="shared" si="50"/>
        <v>0</v>
      </c>
      <c r="M139" s="93">
        <f t="shared" si="50"/>
        <v>0</v>
      </c>
      <c r="N139" s="93">
        <f t="shared" si="50"/>
        <v>0</v>
      </c>
      <c r="O139" s="93">
        <f t="shared" si="50"/>
        <v>0</v>
      </c>
      <c r="P139" s="93">
        <f t="shared" si="50"/>
        <v>0</v>
      </c>
      <c r="Q139" s="93">
        <f t="shared" si="50"/>
        <v>0</v>
      </c>
      <c r="R139" s="93">
        <f t="shared" si="50"/>
        <v>0</v>
      </c>
      <c r="S139" s="93">
        <f t="shared" si="50"/>
        <v>0</v>
      </c>
      <c r="T139" s="93">
        <f t="shared" si="50"/>
        <v>0</v>
      </c>
      <c r="U139" s="93">
        <f t="shared" si="50"/>
        <v>0</v>
      </c>
      <c r="V139" s="16">
        <f t="shared" si="50"/>
        <v>0</v>
      </c>
      <c r="W139" s="90"/>
      <c r="X139" s="90"/>
    </row>
    <row r="140" spans="2:24" ht="15" x14ac:dyDescent="0.25">
      <c r="B140" s="86" t="s">
        <v>2</v>
      </c>
      <c r="C140" s="19">
        <f t="shared" ref="C140:V140" si="51">IF(C94 &gt; $P$4, $O$4*C117, IF(C94 &lt;$Q$6, $O$6*C117, $O$5*C117))*IF(C22=0,0,VLOOKUP(C22,$C$5:$J$13,5))</f>
        <v>4613383.0157144768</v>
      </c>
      <c r="D140" s="94">
        <f t="shared" si="51"/>
        <v>0</v>
      </c>
      <c r="E140" s="94">
        <f t="shared" si="51"/>
        <v>4265295.7436428024</v>
      </c>
      <c r="F140" s="92">
        <f t="shared" si="51"/>
        <v>0</v>
      </c>
      <c r="G140" s="93">
        <f t="shared" si="51"/>
        <v>0</v>
      </c>
      <c r="H140" s="18">
        <f t="shared" si="51"/>
        <v>0</v>
      </c>
      <c r="I140" s="93">
        <f t="shared" si="51"/>
        <v>0</v>
      </c>
      <c r="J140" s="93">
        <f t="shared" si="51"/>
        <v>0</v>
      </c>
      <c r="K140" s="93">
        <f t="shared" si="51"/>
        <v>0</v>
      </c>
      <c r="L140" s="93">
        <f t="shared" si="51"/>
        <v>0</v>
      </c>
      <c r="M140" s="93">
        <f t="shared" si="51"/>
        <v>0</v>
      </c>
      <c r="N140" s="93">
        <f t="shared" si="51"/>
        <v>0</v>
      </c>
      <c r="O140" s="93">
        <f t="shared" si="51"/>
        <v>0</v>
      </c>
      <c r="P140" s="93">
        <f t="shared" si="51"/>
        <v>0</v>
      </c>
      <c r="Q140" s="93">
        <f t="shared" si="51"/>
        <v>0</v>
      </c>
      <c r="R140" s="93">
        <f t="shared" si="51"/>
        <v>0</v>
      </c>
      <c r="S140" s="93">
        <f t="shared" si="51"/>
        <v>0</v>
      </c>
      <c r="T140" s="93">
        <f t="shared" si="51"/>
        <v>0</v>
      </c>
      <c r="U140" s="93">
        <f t="shared" si="51"/>
        <v>0</v>
      </c>
      <c r="V140" s="16">
        <f t="shared" si="51"/>
        <v>0</v>
      </c>
      <c r="W140" s="90"/>
      <c r="X140" s="90"/>
    </row>
    <row r="141" spans="2:24" ht="15" x14ac:dyDescent="0.25">
      <c r="B141" s="86" t="s">
        <v>18</v>
      </c>
      <c r="C141" s="19">
        <f t="shared" ref="C141:V141" si="52">IF(C95 &gt; $P$4, $O$4*C118, IF(C95 &lt;$Q$6, $O$6*C118, $O$5*C118))*IF(C23=0,0,VLOOKUP(C23,$C$5:$J$13,5))</f>
        <v>2877994.9076843541</v>
      </c>
      <c r="D141" s="94">
        <f t="shared" si="52"/>
        <v>0</v>
      </c>
      <c r="E141" s="94">
        <f t="shared" si="52"/>
        <v>5118936.0646864465</v>
      </c>
      <c r="F141" s="94">
        <f t="shared" si="52"/>
        <v>3034304.0951666171</v>
      </c>
      <c r="G141" s="92">
        <f t="shared" si="52"/>
        <v>0</v>
      </c>
      <c r="H141" s="93">
        <f t="shared" si="52"/>
        <v>0</v>
      </c>
      <c r="I141" s="93">
        <f t="shared" si="52"/>
        <v>0</v>
      </c>
      <c r="J141" s="93">
        <f t="shared" si="52"/>
        <v>0</v>
      </c>
      <c r="K141" s="93">
        <f t="shared" si="52"/>
        <v>0</v>
      </c>
      <c r="L141" s="93">
        <f t="shared" si="52"/>
        <v>0</v>
      </c>
      <c r="M141" s="93">
        <f t="shared" si="52"/>
        <v>0</v>
      </c>
      <c r="N141" s="93">
        <f t="shared" si="52"/>
        <v>0</v>
      </c>
      <c r="O141" s="93">
        <f t="shared" si="52"/>
        <v>0</v>
      </c>
      <c r="P141" s="93">
        <f t="shared" si="52"/>
        <v>0</v>
      </c>
      <c r="Q141" s="93">
        <f t="shared" si="52"/>
        <v>0</v>
      </c>
      <c r="R141" s="93">
        <f t="shared" si="52"/>
        <v>0</v>
      </c>
      <c r="S141" s="93">
        <f t="shared" si="52"/>
        <v>0</v>
      </c>
      <c r="T141" s="93">
        <f t="shared" si="52"/>
        <v>0</v>
      </c>
      <c r="U141" s="93">
        <f t="shared" si="52"/>
        <v>0</v>
      </c>
      <c r="V141" s="16">
        <f t="shared" si="52"/>
        <v>0</v>
      </c>
      <c r="W141" s="90"/>
      <c r="X141" s="90"/>
    </row>
    <row r="142" spans="2:24" ht="15" x14ac:dyDescent="0.25">
      <c r="B142" s="86" t="s">
        <v>2174</v>
      </c>
      <c r="C142" s="19">
        <f t="shared" ref="C142:V142" si="53">IF(C96 &gt; $P$4, $O$4*C119, IF(C96 &lt;$Q$6, $O$6*C119, $O$5*C119))*IF(C24=0,0,VLOOKUP(C24,$C$5:$J$13,5))</f>
        <v>2436279.7424121764</v>
      </c>
      <c r="D142" s="94">
        <f t="shared" si="53"/>
        <v>0</v>
      </c>
      <c r="E142" s="94">
        <f t="shared" si="53"/>
        <v>4017637.1925951014</v>
      </c>
      <c r="F142" s="94">
        <f t="shared" si="53"/>
        <v>2417809.4906905461</v>
      </c>
      <c r="G142" s="94">
        <f t="shared" si="53"/>
        <v>5488.5525793547176</v>
      </c>
      <c r="H142" s="92">
        <f t="shared" si="53"/>
        <v>0</v>
      </c>
      <c r="I142" s="93">
        <f t="shared" si="53"/>
        <v>0</v>
      </c>
      <c r="J142" s="93">
        <f t="shared" si="53"/>
        <v>0</v>
      </c>
      <c r="K142" s="93">
        <f t="shared" si="53"/>
        <v>0</v>
      </c>
      <c r="L142" s="93">
        <f t="shared" si="53"/>
        <v>0</v>
      </c>
      <c r="M142" s="93">
        <f t="shared" si="53"/>
        <v>0</v>
      </c>
      <c r="N142" s="93">
        <f t="shared" si="53"/>
        <v>0</v>
      </c>
      <c r="O142" s="93">
        <f t="shared" si="53"/>
        <v>0</v>
      </c>
      <c r="P142" s="93">
        <f t="shared" si="53"/>
        <v>0</v>
      </c>
      <c r="Q142" s="93">
        <f t="shared" si="53"/>
        <v>0</v>
      </c>
      <c r="R142" s="93">
        <f t="shared" si="53"/>
        <v>0</v>
      </c>
      <c r="S142" s="93">
        <f t="shared" si="53"/>
        <v>0</v>
      </c>
      <c r="T142" s="93">
        <f t="shared" si="53"/>
        <v>0</v>
      </c>
      <c r="U142" s="93">
        <f t="shared" si="53"/>
        <v>0</v>
      </c>
      <c r="V142" s="16">
        <f t="shared" si="53"/>
        <v>0</v>
      </c>
      <c r="W142" s="90"/>
      <c r="X142" s="90"/>
    </row>
    <row r="143" spans="2:24" ht="15" x14ac:dyDescent="0.25">
      <c r="B143" s="86" t="s">
        <v>2169</v>
      </c>
      <c r="C143" s="19">
        <f t="shared" ref="C143:V143" si="54">IF(C97 &gt; $P$4, $O$4*C120, IF(C97 &lt;$Q$6, $O$6*C120, $O$5*C120))*IF(C25=0,0,VLOOKUP(C25,$C$5:$J$13,5))</f>
        <v>0</v>
      </c>
      <c r="D143" s="94">
        <f t="shared" si="54"/>
        <v>3889880.2811553092</v>
      </c>
      <c r="E143" s="94">
        <f t="shared" si="54"/>
        <v>6779186.9225748489</v>
      </c>
      <c r="F143" s="94">
        <f t="shared" si="54"/>
        <v>7201728.269874312</v>
      </c>
      <c r="G143" s="94">
        <f t="shared" si="54"/>
        <v>5107494.0784700038</v>
      </c>
      <c r="H143" s="94">
        <f t="shared" si="54"/>
        <v>4234564.1020534579</v>
      </c>
      <c r="I143" s="92">
        <f t="shared" si="54"/>
        <v>0</v>
      </c>
      <c r="J143" s="93">
        <f t="shared" si="54"/>
        <v>0</v>
      </c>
      <c r="K143" s="93">
        <f t="shared" si="54"/>
        <v>0</v>
      </c>
      <c r="L143" s="93">
        <f t="shared" si="54"/>
        <v>0</v>
      </c>
      <c r="M143" s="93">
        <f t="shared" si="54"/>
        <v>0</v>
      </c>
      <c r="N143" s="93">
        <f t="shared" si="54"/>
        <v>0</v>
      </c>
      <c r="O143" s="93">
        <f t="shared" si="54"/>
        <v>0</v>
      </c>
      <c r="P143" s="93">
        <f t="shared" si="54"/>
        <v>0</v>
      </c>
      <c r="Q143" s="93">
        <f t="shared" si="54"/>
        <v>0</v>
      </c>
      <c r="R143" s="93">
        <f t="shared" si="54"/>
        <v>0</v>
      </c>
      <c r="S143" s="93">
        <f t="shared" si="54"/>
        <v>0</v>
      </c>
      <c r="T143" s="93">
        <f t="shared" si="54"/>
        <v>0</v>
      </c>
      <c r="U143" s="93">
        <f t="shared" si="54"/>
        <v>0</v>
      </c>
      <c r="V143" s="16">
        <f t="shared" si="54"/>
        <v>0</v>
      </c>
      <c r="W143" s="90"/>
      <c r="X143" s="90"/>
    </row>
    <row r="144" spans="2:24" ht="15" x14ac:dyDescent="0.25">
      <c r="B144" s="86" t="s">
        <v>2170</v>
      </c>
      <c r="C144" s="19">
        <f t="shared" ref="C144:V144" si="55">IF(C98 &gt; $P$4, $O$4*C121, IF(C98 &lt;$Q$6, $O$6*C121, $O$5*C121))*IF(C26=0,0,VLOOKUP(C26,$C$5:$J$13,5))</f>
        <v>0</v>
      </c>
      <c r="D144" s="94">
        <f t="shared" si="55"/>
        <v>2512079.9061478223</v>
      </c>
      <c r="E144" s="94">
        <f t="shared" si="55"/>
        <v>3996746.52747704</v>
      </c>
      <c r="F144" s="94">
        <f t="shared" si="55"/>
        <v>4268234.4499618206</v>
      </c>
      <c r="G144" s="94">
        <f t="shared" si="55"/>
        <v>3022113.6344503751</v>
      </c>
      <c r="H144" s="94">
        <f t="shared" si="55"/>
        <v>2503927.1186952195</v>
      </c>
      <c r="I144" s="94">
        <f t="shared" si="55"/>
        <v>0</v>
      </c>
      <c r="J144" s="92">
        <f t="shared" si="55"/>
        <v>0</v>
      </c>
      <c r="K144" s="93">
        <f t="shared" si="55"/>
        <v>0</v>
      </c>
      <c r="L144" s="93">
        <f t="shared" si="55"/>
        <v>0</v>
      </c>
      <c r="M144" s="93">
        <f t="shared" si="55"/>
        <v>0</v>
      </c>
      <c r="N144" s="93">
        <f t="shared" si="55"/>
        <v>0</v>
      </c>
      <c r="O144" s="93">
        <f t="shared" si="55"/>
        <v>0</v>
      </c>
      <c r="P144" s="93">
        <f t="shared" si="55"/>
        <v>0</v>
      </c>
      <c r="Q144" s="93">
        <f t="shared" si="55"/>
        <v>0</v>
      </c>
      <c r="R144" s="93">
        <f t="shared" si="55"/>
        <v>0</v>
      </c>
      <c r="S144" s="93">
        <f t="shared" si="55"/>
        <v>0</v>
      </c>
      <c r="T144" s="93">
        <f t="shared" si="55"/>
        <v>0</v>
      </c>
      <c r="U144" s="93">
        <f t="shared" si="55"/>
        <v>0</v>
      </c>
      <c r="V144" s="16">
        <f t="shared" si="55"/>
        <v>0</v>
      </c>
      <c r="W144" s="90"/>
      <c r="X144" s="90"/>
    </row>
    <row r="145" spans="2:24" ht="15" x14ac:dyDescent="0.25">
      <c r="B145" s="86" t="s">
        <v>17</v>
      </c>
      <c r="C145" s="19">
        <f t="shared" ref="C145:V145" si="56">IF(C99 &gt; $P$4, $O$4*C122, IF(C99 &lt;$Q$6, $O$6*C122, $O$5*C122))*IF(C27=0,0,VLOOKUP(C27,$C$5:$J$13,5))</f>
        <v>698170.0511237866</v>
      </c>
      <c r="D145" s="94">
        <f t="shared" si="56"/>
        <v>1306960.9269598378</v>
      </c>
      <c r="E145" s="94">
        <f t="shared" si="56"/>
        <v>4507977.700664904</v>
      </c>
      <c r="F145" s="94">
        <f t="shared" si="56"/>
        <v>4502287.2534347866</v>
      </c>
      <c r="G145" s="94">
        <f t="shared" si="56"/>
        <v>2604502.7296145675</v>
      </c>
      <c r="H145" s="94">
        <f t="shared" si="56"/>
        <v>2155383.3722010744</v>
      </c>
      <c r="I145" s="94">
        <f t="shared" si="56"/>
        <v>2219953.3002455551</v>
      </c>
      <c r="J145" s="94">
        <f t="shared" si="56"/>
        <v>1318514.4160781323</v>
      </c>
      <c r="K145" s="92">
        <f t="shared" si="56"/>
        <v>0</v>
      </c>
      <c r="L145" s="93">
        <f t="shared" si="56"/>
        <v>0</v>
      </c>
      <c r="M145" s="93">
        <f t="shared" si="56"/>
        <v>0</v>
      </c>
      <c r="N145" s="93">
        <f t="shared" si="56"/>
        <v>0</v>
      </c>
      <c r="O145" s="93">
        <f t="shared" si="56"/>
        <v>0</v>
      </c>
      <c r="P145" s="93">
        <f t="shared" si="56"/>
        <v>0</v>
      </c>
      <c r="Q145" s="93">
        <f t="shared" si="56"/>
        <v>0</v>
      </c>
      <c r="R145" s="93">
        <f t="shared" si="56"/>
        <v>0</v>
      </c>
      <c r="S145" s="93">
        <f t="shared" si="56"/>
        <v>0</v>
      </c>
      <c r="T145" s="93">
        <f t="shared" si="56"/>
        <v>0</v>
      </c>
      <c r="U145" s="93">
        <f t="shared" si="56"/>
        <v>0</v>
      </c>
      <c r="V145" s="16">
        <f t="shared" si="56"/>
        <v>0</v>
      </c>
      <c r="W145" s="90"/>
      <c r="X145" s="90"/>
    </row>
    <row r="146" spans="2:24" ht="15" x14ac:dyDescent="0.25">
      <c r="B146" s="86" t="s">
        <v>2175</v>
      </c>
      <c r="C146" s="19">
        <f t="shared" ref="C146:V146" si="57">IF(C100 &gt; $P$4, $O$4*C123, IF(C100 &lt;$Q$6, $O$6*C123, $O$5*C123))*IF(C28=0,0,VLOOKUP(C28,$C$5:$J$13,5))</f>
        <v>730230.72040442901</v>
      </c>
      <c r="D146" s="94">
        <f t="shared" si="57"/>
        <v>1393584.9121933877</v>
      </c>
      <c r="E146" s="94">
        <f t="shared" si="57"/>
        <v>3673885.5725265522</v>
      </c>
      <c r="F146" s="94">
        <f t="shared" si="57"/>
        <v>3889485.0860240697</v>
      </c>
      <c r="G146" s="94">
        <f t="shared" si="57"/>
        <v>2326647.1523266556</v>
      </c>
      <c r="H146" s="94">
        <f t="shared" si="57"/>
        <v>1906014.0274408881</v>
      </c>
      <c r="I146" s="94">
        <f t="shared" si="57"/>
        <v>2125108.1802803017</v>
      </c>
      <c r="J146" s="94">
        <f t="shared" si="57"/>
        <v>1503424.0139877652</v>
      </c>
      <c r="K146" s="94">
        <f t="shared" si="57"/>
        <v>386432.4134310977</v>
      </c>
      <c r="L146" s="92">
        <f t="shared" si="57"/>
        <v>0</v>
      </c>
      <c r="M146" s="93">
        <f t="shared" si="57"/>
        <v>0</v>
      </c>
      <c r="N146" s="93">
        <f t="shared" si="57"/>
        <v>0</v>
      </c>
      <c r="O146" s="93">
        <f t="shared" si="57"/>
        <v>0</v>
      </c>
      <c r="P146" s="93">
        <f t="shared" si="57"/>
        <v>0</v>
      </c>
      <c r="Q146" s="93">
        <f t="shared" si="57"/>
        <v>0</v>
      </c>
      <c r="R146" s="93">
        <f t="shared" si="57"/>
        <v>0</v>
      </c>
      <c r="S146" s="93">
        <f t="shared" si="57"/>
        <v>0</v>
      </c>
      <c r="T146" s="93">
        <f t="shared" si="57"/>
        <v>0</v>
      </c>
      <c r="U146" s="93">
        <f t="shared" si="57"/>
        <v>0</v>
      </c>
      <c r="V146" s="16">
        <f t="shared" si="57"/>
        <v>0</v>
      </c>
      <c r="W146" s="90"/>
      <c r="X146" s="90"/>
    </row>
    <row r="147" spans="2:24" ht="15" x14ac:dyDescent="0.25">
      <c r="B147" s="86" t="s">
        <v>2173</v>
      </c>
      <c r="C147" s="19">
        <f t="shared" ref="C147:V147" si="58">IF(C101 &gt; $P$4, $O$4*C124, IF(C101 &lt;$Q$6, $O$6*C124, $O$5*C124))*IF(C29=0,0,VLOOKUP(C29,$C$5:$J$13,5))</f>
        <v>1610302.4085001249</v>
      </c>
      <c r="D147" s="94">
        <f t="shared" si="58"/>
        <v>0</v>
      </c>
      <c r="E147" s="94">
        <f t="shared" si="58"/>
        <v>8372168.0816550376</v>
      </c>
      <c r="F147" s="94">
        <f t="shared" si="58"/>
        <v>6675559.8941581622</v>
      </c>
      <c r="G147" s="94">
        <f t="shared" si="58"/>
        <v>3351859.6778191337</v>
      </c>
      <c r="H147" s="94">
        <f t="shared" si="58"/>
        <v>2905764.4031997384</v>
      </c>
      <c r="I147" s="94">
        <f t="shared" si="58"/>
        <v>3885425.4219327839</v>
      </c>
      <c r="J147" s="94">
        <f t="shared" si="58"/>
        <v>2362804.4101430979</v>
      </c>
      <c r="K147" s="94">
        <f t="shared" si="58"/>
        <v>1826870.2720672439</v>
      </c>
      <c r="L147" s="94">
        <f t="shared" si="58"/>
        <v>1996992.1046251804</v>
      </c>
      <c r="M147" s="92">
        <f t="shared" si="58"/>
        <v>0</v>
      </c>
      <c r="N147" s="93">
        <f t="shared" si="58"/>
        <v>0</v>
      </c>
      <c r="O147" s="93">
        <f t="shared" si="58"/>
        <v>0</v>
      </c>
      <c r="P147" s="93">
        <f t="shared" si="58"/>
        <v>0</v>
      </c>
      <c r="Q147" s="93">
        <f t="shared" si="58"/>
        <v>0</v>
      </c>
      <c r="R147" s="93">
        <f t="shared" si="58"/>
        <v>0</v>
      </c>
      <c r="S147" s="93">
        <f t="shared" si="58"/>
        <v>0</v>
      </c>
      <c r="T147" s="93">
        <f t="shared" si="58"/>
        <v>0</v>
      </c>
      <c r="U147" s="93">
        <f t="shared" si="58"/>
        <v>0</v>
      </c>
      <c r="V147" s="16">
        <f t="shared" si="58"/>
        <v>0</v>
      </c>
      <c r="W147" s="90"/>
      <c r="X147" s="90"/>
    </row>
    <row r="148" spans="2:24" ht="15" x14ac:dyDescent="0.25">
      <c r="B148" s="86" t="s">
        <v>6</v>
      </c>
      <c r="C148" s="19">
        <f t="shared" ref="C148:V148" si="59">IF(C102 &gt; $P$4, $O$4*C125, IF(C102 &lt;$Q$6, $O$6*C125, $O$5*C125))*IF(C30=0,0,VLOOKUP(C30,$C$5:$J$13,5))</f>
        <v>2654125.8085791804</v>
      </c>
      <c r="D148" s="94">
        <f t="shared" si="59"/>
        <v>0</v>
      </c>
      <c r="E148" s="94">
        <f t="shared" si="59"/>
        <v>4806502.7054819744</v>
      </c>
      <c r="F148" s="94">
        <f t="shared" si="59"/>
        <v>3795126.9649360692</v>
      </c>
      <c r="G148" s="94">
        <f t="shared" si="59"/>
        <v>4286789.3333341237</v>
      </c>
      <c r="H148" s="94">
        <f t="shared" si="59"/>
        <v>3583350.8125829282</v>
      </c>
      <c r="I148" s="94">
        <f t="shared" si="59"/>
        <v>4582083.4752720352</v>
      </c>
      <c r="J148" s="94">
        <f t="shared" si="59"/>
        <v>2795238.0789573155</v>
      </c>
      <c r="K148" s="94">
        <f t="shared" si="59"/>
        <v>3122179.0030433754</v>
      </c>
      <c r="L148" s="94">
        <f t="shared" si="59"/>
        <v>3323213.3512740633</v>
      </c>
      <c r="M148" s="94">
        <f t="shared" si="59"/>
        <v>5383845.2427563798</v>
      </c>
      <c r="N148" s="92">
        <f t="shared" si="59"/>
        <v>0</v>
      </c>
      <c r="O148" s="93">
        <f t="shared" si="59"/>
        <v>0</v>
      </c>
      <c r="P148" s="93">
        <f t="shared" si="59"/>
        <v>0</v>
      </c>
      <c r="Q148" s="93">
        <f t="shared" si="59"/>
        <v>0</v>
      </c>
      <c r="R148" s="93">
        <f t="shared" si="59"/>
        <v>0</v>
      </c>
      <c r="S148" s="93">
        <f t="shared" si="59"/>
        <v>0</v>
      </c>
      <c r="T148" s="93">
        <f t="shared" si="59"/>
        <v>0</v>
      </c>
      <c r="U148" s="93">
        <f t="shared" si="59"/>
        <v>0</v>
      </c>
      <c r="V148" s="16">
        <f t="shared" si="59"/>
        <v>0</v>
      </c>
      <c r="W148" s="90"/>
      <c r="X148" s="90"/>
    </row>
    <row r="149" spans="2:24" ht="15" x14ac:dyDescent="0.25">
      <c r="B149" s="86" t="s">
        <v>2713</v>
      </c>
      <c r="C149" s="19">
        <f t="shared" ref="C149:V149" si="60">IF(C103 &gt; $P$4, $O$4*C126, IF(C103 &lt;$Q$6, $O$6*C126, $O$5*C126))*IF(C31=0,0,VLOOKUP(C31,$C$5:$J$13,5))</f>
        <v>466371.84146209719</v>
      </c>
      <c r="D149" s="94">
        <f t="shared" si="60"/>
        <v>1725901.473796352</v>
      </c>
      <c r="E149" s="94">
        <f t="shared" si="60"/>
        <v>2050133.7597538929</v>
      </c>
      <c r="F149" s="94">
        <f t="shared" si="60"/>
        <v>1996853.6217230642</v>
      </c>
      <c r="G149" s="94">
        <f t="shared" si="60"/>
        <v>1501708.1505532374</v>
      </c>
      <c r="H149" s="94">
        <f t="shared" si="60"/>
        <v>1257804.4365762849</v>
      </c>
      <c r="I149" s="94">
        <f t="shared" si="60"/>
        <v>1906983.889494519</v>
      </c>
      <c r="J149" s="94">
        <f t="shared" si="60"/>
        <v>1251890.1887714786</v>
      </c>
      <c r="K149" s="94">
        <f t="shared" si="60"/>
        <v>0</v>
      </c>
      <c r="L149" s="94">
        <f t="shared" si="60"/>
        <v>724566.25715925626</v>
      </c>
      <c r="M149" s="94">
        <f t="shared" si="60"/>
        <v>0</v>
      </c>
      <c r="N149" s="94">
        <f t="shared" si="60"/>
        <v>1313223.0856350393</v>
      </c>
      <c r="O149" s="92">
        <f t="shared" si="60"/>
        <v>0</v>
      </c>
      <c r="P149" s="93">
        <f t="shared" si="60"/>
        <v>0</v>
      </c>
      <c r="Q149" s="93">
        <f t="shared" si="60"/>
        <v>0</v>
      </c>
      <c r="R149" s="93">
        <f t="shared" si="60"/>
        <v>0</v>
      </c>
      <c r="S149" s="93">
        <f t="shared" si="60"/>
        <v>0</v>
      </c>
      <c r="T149" s="93">
        <f t="shared" si="60"/>
        <v>0</v>
      </c>
      <c r="U149" s="93">
        <f t="shared" si="60"/>
        <v>0</v>
      </c>
      <c r="V149" s="16">
        <f t="shared" si="60"/>
        <v>0</v>
      </c>
      <c r="W149" s="90"/>
      <c r="X149" s="90"/>
    </row>
    <row r="150" spans="2:24" ht="15" x14ac:dyDescent="0.25">
      <c r="B150" s="86" t="s">
        <v>2171</v>
      </c>
      <c r="C150" s="19">
        <f t="shared" ref="C150:V150" si="61">IF(C104 &gt; $P$4, $O$4*C127, IF(C104 &lt;$Q$6, $O$6*C127, $O$5*C127))*IF(C32=0,0,VLOOKUP(C32,$C$5:$J$13,5))</f>
        <v>2003100.0838173195</v>
      </c>
      <c r="D150" s="94">
        <f t="shared" si="61"/>
        <v>4690532.5383133236</v>
      </c>
      <c r="E150" s="94">
        <f t="shared" si="61"/>
        <v>5519859.8757376391</v>
      </c>
      <c r="F150" s="94">
        <f t="shared" si="61"/>
        <v>5103316.5720016994</v>
      </c>
      <c r="G150" s="94">
        <f t="shared" si="61"/>
        <v>3635091.2857548003</v>
      </c>
      <c r="H150" s="94">
        <f t="shared" si="61"/>
        <v>2998588.1374045578</v>
      </c>
      <c r="I150" s="94">
        <f t="shared" si="61"/>
        <v>2382991.1565553145</v>
      </c>
      <c r="J150" s="94">
        <f t="shared" si="61"/>
        <v>1244069.5741673624</v>
      </c>
      <c r="K150" s="94">
        <f t="shared" si="61"/>
        <v>1863556.5377236784</v>
      </c>
      <c r="L150" s="94">
        <f t="shared" si="61"/>
        <v>1640662.1708459142</v>
      </c>
      <c r="M150" s="94">
        <f t="shared" si="61"/>
        <v>3019830.7001099549</v>
      </c>
      <c r="N150" s="94">
        <f t="shared" si="61"/>
        <v>3382347.1138263247</v>
      </c>
      <c r="O150" s="94">
        <f t="shared" si="61"/>
        <v>2214421.0271666576</v>
      </c>
      <c r="P150" s="92">
        <f t="shared" si="61"/>
        <v>0</v>
      </c>
      <c r="Q150" s="93">
        <f t="shared" si="61"/>
        <v>0</v>
      </c>
      <c r="R150" s="93">
        <f t="shared" si="61"/>
        <v>0</v>
      </c>
      <c r="S150" s="93">
        <f t="shared" si="61"/>
        <v>0</v>
      </c>
      <c r="T150" s="93">
        <f t="shared" si="61"/>
        <v>0</v>
      </c>
      <c r="U150" s="93">
        <f t="shared" si="61"/>
        <v>0</v>
      </c>
      <c r="V150" s="16">
        <f t="shared" si="61"/>
        <v>0</v>
      </c>
      <c r="W150" s="90"/>
      <c r="X150" s="90"/>
    </row>
    <row r="151" spans="2:24" ht="15" x14ac:dyDescent="0.25">
      <c r="B151" s="86" t="s">
        <v>2172</v>
      </c>
      <c r="C151" s="19">
        <f t="shared" ref="C151:V151" si="62">IF(C105 &gt; $P$4, $O$4*C128, IF(C105 &lt;$Q$6, $O$6*C128, $O$5*C128))*IF(C33=0,0,VLOOKUP(C33,$C$5:$J$13,5))</f>
        <v>1781163.266296044</v>
      </c>
      <c r="D151" s="94">
        <f t="shared" si="62"/>
        <v>0</v>
      </c>
      <c r="E151" s="94">
        <f t="shared" si="62"/>
        <v>5184424.8163127173</v>
      </c>
      <c r="F151" s="94">
        <f t="shared" si="62"/>
        <v>4258749.2392018624</v>
      </c>
      <c r="G151" s="94">
        <f t="shared" si="62"/>
        <v>1703000.51878351</v>
      </c>
      <c r="H151" s="94">
        <f t="shared" si="62"/>
        <v>1445330.5365880313</v>
      </c>
      <c r="I151" s="94">
        <f t="shared" si="62"/>
        <v>3106027.354723243</v>
      </c>
      <c r="J151" s="94">
        <f t="shared" si="62"/>
        <v>1870976.5703604813</v>
      </c>
      <c r="K151" s="94">
        <f t="shared" si="62"/>
        <v>1166781.8019587181</v>
      </c>
      <c r="L151" s="94">
        <f t="shared" si="62"/>
        <v>1153997.9810505991</v>
      </c>
      <c r="M151" s="94">
        <f t="shared" si="62"/>
        <v>1473877.0619437175</v>
      </c>
      <c r="N151" s="94">
        <f t="shared" si="62"/>
        <v>4125207.6719521042</v>
      </c>
      <c r="O151" s="94">
        <f t="shared" si="62"/>
        <v>0</v>
      </c>
      <c r="P151" s="94">
        <f t="shared" si="62"/>
        <v>2231790.6131115463</v>
      </c>
      <c r="Q151" s="92">
        <f t="shared" si="62"/>
        <v>0</v>
      </c>
      <c r="R151" s="93">
        <f t="shared" si="62"/>
        <v>0</v>
      </c>
      <c r="S151" s="93">
        <f t="shared" si="62"/>
        <v>0</v>
      </c>
      <c r="T151" s="93">
        <f t="shared" si="62"/>
        <v>0</v>
      </c>
      <c r="U151" s="93">
        <f t="shared" si="62"/>
        <v>0</v>
      </c>
      <c r="V151" s="16">
        <f t="shared" si="62"/>
        <v>0</v>
      </c>
      <c r="W151" s="90"/>
      <c r="X151" s="90"/>
    </row>
    <row r="152" spans="2:24" ht="15" x14ac:dyDescent="0.25">
      <c r="B152" s="86" t="s">
        <v>2167</v>
      </c>
      <c r="C152" s="19">
        <f t="shared" ref="C152:V152" si="63">IF(C106 &gt; $P$4, $O$4*C129, IF(C106 &lt;$Q$6, $O$6*C129, $O$5*C129))*IF(C34=0,0,VLOOKUP(C34,$C$5:$J$13,5))</f>
        <v>1536568.0995848689</v>
      </c>
      <c r="D152" s="94">
        <f t="shared" si="63"/>
        <v>3113874.4862579363</v>
      </c>
      <c r="E152" s="94">
        <f t="shared" si="63"/>
        <v>4172016.3040078939</v>
      </c>
      <c r="F152" s="94">
        <f t="shared" si="63"/>
        <v>4448102.1327211997</v>
      </c>
      <c r="G152" s="94">
        <f t="shared" si="63"/>
        <v>3040060.3322538701</v>
      </c>
      <c r="H152" s="94">
        <f t="shared" si="63"/>
        <v>2516673.6894492465</v>
      </c>
      <c r="I152" s="94">
        <f t="shared" si="63"/>
        <v>1592141.2620277153</v>
      </c>
      <c r="J152" s="94">
        <f t="shared" si="63"/>
        <v>838724.57391010842</v>
      </c>
      <c r="K152" s="94">
        <f t="shared" si="63"/>
        <v>1337672.4050124492</v>
      </c>
      <c r="L152" s="94">
        <f t="shared" si="63"/>
        <v>1289776.2051222229</v>
      </c>
      <c r="M152" s="94">
        <f t="shared" si="63"/>
        <v>2286926.624268468</v>
      </c>
      <c r="N152" s="94">
        <f t="shared" si="63"/>
        <v>3004776.2681691973</v>
      </c>
      <c r="O152" s="94">
        <f t="shared" si="63"/>
        <v>1743441.3443767375</v>
      </c>
      <c r="P152" s="94">
        <f t="shared" si="63"/>
        <v>1188547.9234977148</v>
      </c>
      <c r="Q152" s="94">
        <f t="shared" si="63"/>
        <v>1778106.5890370016</v>
      </c>
      <c r="R152" s="92">
        <f t="shared" si="63"/>
        <v>0</v>
      </c>
      <c r="S152" s="93">
        <f t="shared" si="63"/>
        <v>0</v>
      </c>
      <c r="T152" s="93">
        <f t="shared" si="63"/>
        <v>0</v>
      </c>
      <c r="U152" s="93">
        <f t="shared" si="63"/>
        <v>0</v>
      </c>
      <c r="V152" s="16">
        <f t="shared" si="63"/>
        <v>0</v>
      </c>
      <c r="W152" s="90"/>
      <c r="X152" s="90"/>
    </row>
    <row r="153" spans="2:24" ht="15" x14ac:dyDescent="0.25">
      <c r="B153" s="86" t="s">
        <v>3</v>
      </c>
      <c r="C153" s="19">
        <f t="shared" ref="C153:V153" si="64">IF(C107 &gt; $P$4, $O$4*C130, IF(C107 &lt;$Q$6, $O$6*C130, $O$5*C130))*IF(C35=0,0,VLOOKUP(C35,$C$5:$J$13,5))</f>
        <v>938945.99459305021</v>
      </c>
      <c r="D153" s="94">
        <f t="shared" si="64"/>
        <v>1644736.1214647302</v>
      </c>
      <c r="E153" s="94">
        <f t="shared" si="64"/>
        <v>2511151.9696014072</v>
      </c>
      <c r="F153" s="94">
        <f t="shared" si="64"/>
        <v>2168588.2344678822</v>
      </c>
      <c r="G153" s="94">
        <f t="shared" si="64"/>
        <v>1637442.5490418018</v>
      </c>
      <c r="H153" s="94">
        <f t="shared" si="64"/>
        <v>1355281.6693127416</v>
      </c>
      <c r="I153" s="94">
        <f t="shared" si="64"/>
        <v>2263023.4993895208</v>
      </c>
      <c r="J153" s="94">
        <f t="shared" si="64"/>
        <v>1323185.1504847442</v>
      </c>
      <c r="K153" s="94">
        <f t="shared" si="64"/>
        <v>608898.12650581484</v>
      </c>
      <c r="L153" s="94">
        <f t="shared" si="64"/>
        <v>703616.10041571409</v>
      </c>
      <c r="M153" s="94">
        <f t="shared" si="64"/>
        <v>962474.7870255569</v>
      </c>
      <c r="N153" s="94">
        <f t="shared" si="64"/>
        <v>1617774.7204955723</v>
      </c>
      <c r="O153" s="94">
        <f t="shared" si="64"/>
        <v>797151.2986444867</v>
      </c>
      <c r="P153" s="94">
        <f t="shared" si="64"/>
        <v>1511307.407957792</v>
      </c>
      <c r="Q153" s="94">
        <f t="shared" si="64"/>
        <v>846573.57597462228</v>
      </c>
      <c r="R153" s="94">
        <f t="shared" si="64"/>
        <v>939758.58103883255</v>
      </c>
      <c r="S153" s="92">
        <f t="shared" si="64"/>
        <v>0</v>
      </c>
      <c r="T153" s="93">
        <f t="shared" si="64"/>
        <v>0</v>
      </c>
      <c r="U153" s="93">
        <f t="shared" si="64"/>
        <v>0</v>
      </c>
      <c r="V153" s="16">
        <f t="shared" si="64"/>
        <v>0</v>
      </c>
      <c r="W153" s="90"/>
      <c r="X153" s="90"/>
    </row>
    <row r="154" spans="2:24" ht="15" x14ac:dyDescent="0.25">
      <c r="B154" s="86" t="s">
        <v>1</v>
      </c>
      <c r="C154" s="19">
        <f t="shared" ref="C154:V154" si="65">IF(C108 &gt; $P$4, $O$4*C131, IF(C108 &lt;$Q$6, $O$6*C131, $O$5*C131))*IF(C36=0,0,VLOOKUP(C36,$C$5:$J$13,5))</f>
        <v>0</v>
      </c>
      <c r="D154" s="94">
        <f t="shared" si="65"/>
        <v>5866202.1642437596</v>
      </c>
      <c r="E154" s="94">
        <f t="shared" si="65"/>
        <v>10119319.59678553</v>
      </c>
      <c r="F154" s="94">
        <f t="shared" si="65"/>
        <v>10768322.562949568</v>
      </c>
      <c r="G154" s="94">
        <f t="shared" si="65"/>
        <v>7689433.6505039204</v>
      </c>
      <c r="H154" s="94">
        <f t="shared" si="65"/>
        <v>6374251.092029281</v>
      </c>
      <c r="I154" s="94">
        <f t="shared" si="65"/>
        <v>0</v>
      </c>
      <c r="J154" s="94">
        <f t="shared" si="65"/>
        <v>618897.7162559526</v>
      </c>
      <c r="K154" s="94">
        <f t="shared" si="65"/>
        <v>3510355.7832561238</v>
      </c>
      <c r="L154" s="94">
        <f t="shared" si="65"/>
        <v>3338275.6516176239</v>
      </c>
      <c r="M154" s="94">
        <f t="shared" si="65"/>
        <v>5970991.9867908498</v>
      </c>
      <c r="N154" s="94">
        <f t="shared" si="65"/>
        <v>6738398.9356083889</v>
      </c>
      <c r="O154" s="94">
        <f t="shared" si="65"/>
        <v>2860265.9891739832</v>
      </c>
      <c r="P154" s="94">
        <f t="shared" si="65"/>
        <v>3672148.7976527787</v>
      </c>
      <c r="Q154" s="94">
        <f t="shared" si="65"/>
        <v>4772681.4616090106</v>
      </c>
      <c r="R154" s="94">
        <f t="shared" si="65"/>
        <v>2723809.1365147168</v>
      </c>
      <c r="S154" s="94">
        <f t="shared" si="65"/>
        <v>3627150.7576486315</v>
      </c>
      <c r="T154" s="92">
        <f t="shared" si="65"/>
        <v>0</v>
      </c>
      <c r="U154" s="93">
        <f t="shared" si="65"/>
        <v>0</v>
      </c>
      <c r="V154" s="16">
        <f t="shared" si="65"/>
        <v>0</v>
      </c>
      <c r="W154" s="90"/>
      <c r="X154" s="90"/>
    </row>
    <row r="155" spans="2:24" ht="15" x14ac:dyDescent="0.25">
      <c r="B155" s="86" t="s">
        <v>5</v>
      </c>
      <c r="C155" s="19">
        <f t="shared" ref="C155:V155" si="66">IF(C109 &gt; $P$4, $O$4*C132, IF(C109 &lt;$Q$6, $O$6*C132, $O$5*C132))*IF(C37=0,0,VLOOKUP(C37,$C$5:$J$13,5))</f>
        <v>0</v>
      </c>
      <c r="D155" s="94">
        <f t="shared" si="66"/>
        <v>4873666.5867387243</v>
      </c>
      <c r="E155" s="94">
        <f t="shared" si="66"/>
        <v>11187290.659230124</v>
      </c>
      <c r="F155" s="94">
        <f t="shared" si="66"/>
        <v>11360345.250833118</v>
      </c>
      <c r="G155" s="94">
        <f t="shared" si="66"/>
        <v>6803180.6365833431</v>
      </c>
      <c r="H155" s="94">
        <f t="shared" si="66"/>
        <v>5670306.3362627896</v>
      </c>
      <c r="I155" s="94">
        <f t="shared" si="66"/>
        <v>5982096.7935946668</v>
      </c>
      <c r="J155" s="94">
        <f t="shared" si="66"/>
        <v>3344010.7342153522</v>
      </c>
      <c r="K155" s="94">
        <f t="shared" si="66"/>
        <v>3006728.1210710695</v>
      </c>
      <c r="L155" s="94">
        <f t="shared" si="66"/>
        <v>3590966.5579291536</v>
      </c>
      <c r="M155" s="94">
        <f t="shared" si="66"/>
        <v>0</v>
      </c>
      <c r="N155" s="94">
        <f t="shared" si="66"/>
        <v>6248175.3259315379</v>
      </c>
      <c r="O155" s="94">
        <f t="shared" si="66"/>
        <v>1329369.439038747</v>
      </c>
      <c r="P155" s="94">
        <f t="shared" si="66"/>
        <v>6207033.5064002927</v>
      </c>
      <c r="Q155" s="94">
        <f t="shared" si="66"/>
        <v>4566671.2372955121</v>
      </c>
      <c r="R155" s="94">
        <f t="shared" si="66"/>
        <v>4978264.3570591453</v>
      </c>
      <c r="S155" s="94">
        <f t="shared" si="66"/>
        <v>2485239.4419013234</v>
      </c>
      <c r="T155" s="94">
        <f t="shared" si="66"/>
        <v>8301201.8306685276</v>
      </c>
      <c r="U155" s="92">
        <f t="shared" si="66"/>
        <v>0</v>
      </c>
      <c r="V155" s="16">
        <f t="shared" si="66"/>
        <v>0</v>
      </c>
      <c r="W155" s="90"/>
      <c r="X155" s="90"/>
    </row>
    <row r="156" spans="2:24" ht="15.75" thickBot="1" x14ac:dyDescent="0.3">
      <c r="B156" s="86" t="s">
        <v>2176</v>
      </c>
      <c r="C156" s="20">
        <f t="shared" ref="C156:V156" si="67">IF(C110 &gt; $P$4, $O$4*C133, IF(C110 &lt;$Q$6, $O$6*C133, $O$5*C133))*IF(C38=0,0,VLOOKUP(C38,$C$5:$J$13,5))</f>
        <v>1279208.1701132578</v>
      </c>
      <c r="D156" s="21">
        <f t="shared" si="67"/>
        <v>4538180.5181638403</v>
      </c>
      <c r="E156" s="21">
        <f t="shared" si="67"/>
        <v>7339709.2549341712</v>
      </c>
      <c r="F156" s="21">
        <f t="shared" si="67"/>
        <v>7152170.3114923518</v>
      </c>
      <c r="G156" s="21">
        <f t="shared" si="67"/>
        <v>5489769.64136473</v>
      </c>
      <c r="H156" s="21">
        <f t="shared" si="67"/>
        <v>4597229.404088065</v>
      </c>
      <c r="I156" s="21">
        <f t="shared" si="67"/>
        <v>5581173.8874249849</v>
      </c>
      <c r="J156" s="21">
        <f t="shared" si="67"/>
        <v>3613781.867350209</v>
      </c>
      <c r="K156" s="21">
        <f t="shared" si="67"/>
        <v>2409847.8708938872</v>
      </c>
      <c r="L156" s="21">
        <f t="shared" si="67"/>
        <v>2257726.8902460528</v>
      </c>
      <c r="M156" s="21">
        <f t="shared" si="67"/>
        <v>3473469.9720794237</v>
      </c>
      <c r="N156" s="21">
        <f t="shared" si="67"/>
        <v>3624609.5315961493</v>
      </c>
      <c r="O156" s="21">
        <f t="shared" si="67"/>
        <v>708770.55674994527</v>
      </c>
      <c r="P156" s="21">
        <f t="shared" si="67"/>
        <v>5800264.2597998036</v>
      </c>
      <c r="Q156" s="21">
        <f t="shared" si="67"/>
        <v>3123813.0911206664</v>
      </c>
      <c r="R156" s="21">
        <f t="shared" si="67"/>
        <v>4894666.3818623191</v>
      </c>
      <c r="S156" s="21">
        <f t="shared" si="67"/>
        <v>1737400.9000204625</v>
      </c>
      <c r="T156" s="21">
        <f t="shared" si="67"/>
        <v>7848706.2670756616</v>
      </c>
      <c r="U156" s="21">
        <f t="shared" si="67"/>
        <v>4268916.5061738053</v>
      </c>
      <c r="V156" s="17">
        <f t="shared" si="67"/>
        <v>0</v>
      </c>
      <c r="W156" s="90"/>
      <c r="X156" s="90"/>
    </row>
    <row r="157" spans="2:24" ht="15" x14ac:dyDescent="0.25">
      <c r="B157" s="90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90"/>
      <c r="X157" s="90"/>
    </row>
    <row r="158" spans="2:24" x14ac:dyDescent="0.2">
      <c r="B158" s="9" t="s">
        <v>35</v>
      </c>
      <c r="G158" s="5"/>
      <c r="H158" s="5"/>
      <c r="I158" s="5"/>
    </row>
    <row r="159" spans="2:24" ht="45.75" thickBot="1" x14ac:dyDescent="0.3">
      <c r="B159" s="3"/>
      <c r="C159" s="87" t="s">
        <v>7</v>
      </c>
      <c r="D159" s="87" t="s">
        <v>2112</v>
      </c>
      <c r="E159" s="87" t="s">
        <v>4</v>
      </c>
      <c r="F159" s="87" t="s">
        <v>2</v>
      </c>
      <c r="G159" s="87" t="s">
        <v>18</v>
      </c>
      <c r="H159" s="87" t="s">
        <v>2174</v>
      </c>
      <c r="I159" s="87" t="s">
        <v>2169</v>
      </c>
      <c r="J159" s="87" t="s">
        <v>2170</v>
      </c>
      <c r="K159" s="87" t="s">
        <v>17</v>
      </c>
      <c r="L159" s="87" t="s">
        <v>2175</v>
      </c>
      <c r="M159" s="87" t="s">
        <v>2173</v>
      </c>
      <c r="N159" s="87" t="s">
        <v>6</v>
      </c>
      <c r="O159" s="87" t="s">
        <v>2713</v>
      </c>
      <c r="P159" s="87" t="s">
        <v>2171</v>
      </c>
      <c r="Q159" s="87" t="s">
        <v>2172</v>
      </c>
      <c r="R159" s="87" t="s">
        <v>2167</v>
      </c>
      <c r="S159" s="87" t="s">
        <v>3</v>
      </c>
      <c r="T159" s="87" t="s">
        <v>1</v>
      </c>
      <c r="U159" s="87" t="s">
        <v>5</v>
      </c>
      <c r="V159" s="87" t="s">
        <v>2176</v>
      </c>
    </row>
    <row r="160" spans="2:24" ht="15" x14ac:dyDescent="0.25">
      <c r="B160" s="86" t="s">
        <v>7</v>
      </c>
      <c r="C160" s="13">
        <f t="shared" ref="C160:V160" si="68">IF(C19=0,0,VLOOKUP(C19,$C$5:$J$13,3)*(IF(VLOOKUP(C19,$C$5:$J$13,2)&gt;$P$9,$O$9,IF(VLOOKUP(C19,$C$5:$J$13,2)&lt;$P$10,$O$11,$O$10)))*C91*C43)</f>
        <v>0</v>
      </c>
      <c r="D160" s="14">
        <f t="shared" si="68"/>
        <v>0</v>
      </c>
      <c r="E160" s="14">
        <f t="shared" si="68"/>
        <v>0</v>
      </c>
      <c r="F160" s="14">
        <f t="shared" si="68"/>
        <v>0</v>
      </c>
      <c r="G160" s="14">
        <f t="shared" si="68"/>
        <v>0</v>
      </c>
      <c r="H160" s="14">
        <f t="shared" si="68"/>
        <v>0</v>
      </c>
      <c r="I160" s="14">
        <f t="shared" si="68"/>
        <v>0</v>
      </c>
      <c r="J160" s="14">
        <f t="shared" si="68"/>
        <v>0</v>
      </c>
      <c r="K160" s="14">
        <f t="shared" si="68"/>
        <v>0</v>
      </c>
      <c r="L160" s="14">
        <f t="shared" si="68"/>
        <v>0</v>
      </c>
      <c r="M160" s="14">
        <f t="shared" si="68"/>
        <v>0</v>
      </c>
      <c r="N160" s="14">
        <f t="shared" si="68"/>
        <v>0</v>
      </c>
      <c r="O160" s="14">
        <f t="shared" si="68"/>
        <v>0</v>
      </c>
      <c r="P160" s="14">
        <f t="shared" si="68"/>
        <v>0</v>
      </c>
      <c r="Q160" s="14">
        <f t="shared" si="68"/>
        <v>0</v>
      </c>
      <c r="R160" s="14">
        <f t="shared" si="68"/>
        <v>0</v>
      </c>
      <c r="S160" s="14">
        <f t="shared" si="68"/>
        <v>0</v>
      </c>
      <c r="T160" s="14">
        <f t="shared" si="68"/>
        <v>0</v>
      </c>
      <c r="U160" s="14">
        <f t="shared" si="68"/>
        <v>0</v>
      </c>
      <c r="V160" s="15">
        <f t="shared" si="68"/>
        <v>0</v>
      </c>
      <c r="W160" s="93"/>
    </row>
    <row r="161" spans="2:22" ht="15" x14ac:dyDescent="0.25">
      <c r="B161" s="86" t="s">
        <v>2112</v>
      </c>
      <c r="C161" s="19">
        <f t="shared" ref="C161:V161" si="69">IF(C20=0,0,VLOOKUP(C20,$C$5:$J$13,3)*(IF(VLOOKUP(C20,$C$5:$J$13,2)&gt;$P$9,$O$9,IF(VLOOKUP(C20,$C$5:$J$13,2)&lt;$P$10,$O$11,$O$10)))*C92*C44)</f>
        <v>502012.5</v>
      </c>
      <c r="D161" s="92">
        <f t="shared" si="69"/>
        <v>0</v>
      </c>
      <c r="E161" s="93">
        <f t="shared" si="69"/>
        <v>0</v>
      </c>
      <c r="F161" s="93">
        <f t="shared" si="69"/>
        <v>0</v>
      </c>
      <c r="G161" s="93">
        <f t="shared" si="69"/>
        <v>0</v>
      </c>
      <c r="H161" s="93">
        <f t="shared" si="69"/>
        <v>0</v>
      </c>
      <c r="I161" s="93">
        <f t="shared" si="69"/>
        <v>0</v>
      </c>
      <c r="J161" s="93">
        <f t="shared" si="69"/>
        <v>0</v>
      </c>
      <c r="K161" s="93">
        <f t="shared" si="69"/>
        <v>0</v>
      </c>
      <c r="L161" s="93">
        <f t="shared" si="69"/>
        <v>0</v>
      </c>
      <c r="M161" s="93">
        <f t="shared" si="69"/>
        <v>0</v>
      </c>
      <c r="N161" s="93">
        <f t="shared" si="69"/>
        <v>0</v>
      </c>
      <c r="O161" s="93">
        <f t="shared" si="69"/>
        <v>0</v>
      </c>
      <c r="P161" s="93">
        <f t="shared" si="69"/>
        <v>0</v>
      </c>
      <c r="Q161" s="93">
        <f t="shared" si="69"/>
        <v>0</v>
      </c>
      <c r="R161" s="93">
        <f t="shared" si="69"/>
        <v>0</v>
      </c>
      <c r="S161" s="93">
        <f t="shared" si="69"/>
        <v>0</v>
      </c>
      <c r="T161" s="93">
        <f t="shared" si="69"/>
        <v>0</v>
      </c>
      <c r="U161" s="93">
        <f t="shared" si="69"/>
        <v>0</v>
      </c>
      <c r="V161" s="16">
        <f t="shared" si="69"/>
        <v>0</v>
      </c>
    </row>
    <row r="162" spans="2:22" ht="15" x14ac:dyDescent="0.25">
      <c r="B162" s="86" t="s">
        <v>4</v>
      </c>
      <c r="C162" s="19">
        <f t="shared" ref="C162:V162" si="70">IF(C21=0,0,VLOOKUP(C21,$C$5:$J$13,3)*(IF(VLOOKUP(C21,$C$5:$J$13,2)&gt;$P$9,$O$9,IF(VLOOKUP(C21,$C$5:$J$13,2)&lt;$P$10,$O$11,$O$10)))*C93*C45)</f>
        <v>2294697.9000000004</v>
      </c>
      <c r="D162" s="94">
        <f t="shared" si="70"/>
        <v>0</v>
      </c>
      <c r="E162" s="92">
        <f t="shared" si="70"/>
        <v>0</v>
      </c>
      <c r="F162" s="93">
        <f t="shared" si="70"/>
        <v>0</v>
      </c>
      <c r="G162" s="93">
        <f t="shared" si="70"/>
        <v>0</v>
      </c>
      <c r="H162" s="93">
        <f t="shared" si="70"/>
        <v>0</v>
      </c>
      <c r="I162" s="93">
        <f t="shared" si="70"/>
        <v>0</v>
      </c>
      <c r="J162" s="93">
        <f t="shared" si="70"/>
        <v>0</v>
      </c>
      <c r="K162" s="93">
        <f t="shared" si="70"/>
        <v>0</v>
      </c>
      <c r="L162" s="93">
        <f t="shared" si="70"/>
        <v>0</v>
      </c>
      <c r="M162" s="93">
        <f t="shared" si="70"/>
        <v>0</v>
      </c>
      <c r="N162" s="93">
        <f t="shared" si="70"/>
        <v>0</v>
      </c>
      <c r="O162" s="93">
        <f t="shared" si="70"/>
        <v>0</v>
      </c>
      <c r="P162" s="93">
        <f t="shared" si="70"/>
        <v>0</v>
      </c>
      <c r="Q162" s="93">
        <f t="shared" si="70"/>
        <v>0</v>
      </c>
      <c r="R162" s="93">
        <f t="shared" si="70"/>
        <v>0</v>
      </c>
      <c r="S162" s="93">
        <f t="shared" si="70"/>
        <v>0</v>
      </c>
      <c r="T162" s="93">
        <f t="shared" si="70"/>
        <v>0</v>
      </c>
      <c r="U162" s="93">
        <f t="shared" si="70"/>
        <v>0</v>
      </c>
      <c r="V162" s="16">
        <f t="shared" si="70"/>
        <v>0</v>
      </c>
    </row>
    <row r="163" spans="2:22" ht="15" x14ac:dyDescent="0.25">
      <c r="B163" s="86" t="s">
        <v>2</v>
      </c>
      <c r="C163" s="19">
        <f t="shared" ref="C163:V163" si="71">IF(C22=0,0,VLOOKUP(C22,$C$5:$J$13,3)*(IF(VLOOKUP(C22,$C$5:$J$13,2)&gt;$P$9,$O$9,IF(VLOOKUP(C22,$C$5:$J$13,2)&lt;$P$10,$O$11,$O$10)))*C94*C46)</f>
        <v>1957290.75</v>
      </c>
      <c r="D163" s="94">
        <f t="shared" si="71"/>
        <v>0</v>
      </c>
      <c r="E163" s="94">
        <f t="shared" si="71"/>
        <v>1461383.1</v>
      </c>
      <c r="F163" s="92">
        <f t="shared" si="71"/>
        <v>0</v>
      </c>
      <c r="G163" s="93">
        <f t="shared" si="71"/>
        <v>0</v>
      </c>
      <c r="H163" s="93">
        <f t="shared" si="71"/>
        <v>0</v>
      </c>
      <c r="I163" s="93">
        <f t="shared" si="71"/>
        <v>0</v>
      </c>
      <c r="J163" s="93">
        <f t="shared" si="71"/>
        <v>0</v>
      </c>
      <c r="K163" s="93">
        <f t="shared" si="71"/>
        <v>0</v>
      </c>
      <c r="L163" s="93">
        <f t="shared" si="71"/>
        <v>0</v>
      </c>
      <c r="M163" s="93">
        <f t="shared" si="71"/>
        <v>0</v>
      </c>
      <c r="N163" s="93">
        <f t="shared" si="71"/>
        <v>0</v>
      </c>
      <c r="O163" s="93">
        <f t="shared" si="71"/>
        <v>0</v>
      </c>
      <c r="P163" s="93">
        <f t="shared" si="71"/>
        <v>0</v>
      </c>
      <c r="Q163" s="93">
        <f t="shared" si="71"/>
        <v>0</v>
      </c>
      <c r="R163" s="93">
        <f t="shared" si="71"/>
        <v>0</v>
      </c>
      <c r="S163" s="93">
        <f t="shared" si="71"/>
        <v>0</v>
      </c>
      <c r="T163" s="93">
        <f t="shared" si="71"/>
        <v>0</v>
      </c>
      <c r="U163" s="93">
        <f t="shared" si="71"/>
        <v>0</v>
      </c>
      <c r="V163" s="16">
        <f t="shared" si="71"/>
        <v>0</v>
      </c>
    </row>
    <row r="164" spans="2:22" ht="15" x14ac:dyDescent="0.25">
      <c r="B164" s="86" t="s">
        <v>18</v>
      </c>
      <c r="C164" s="19">
        <f t="shared" ref="C164:V164" si="72">IF(C23=0,0,VLOOKUP(C23,$C$5:$J$13,3)*(IF(VLOOKUP(C23,$C$5:$J$13,2)&gt;$P$9,$O$9,IF(VLOOKUP(C23,$C$5:$J$13,2)&lt;$P$10,$O$11,$O$10)))*C95*C47)</f>
        <v>1210851</v>
      </c>
      <c r="D164" s="94">
        <f t="shared" si="72"/>
        <v>0</v>
      </c>
      <c r="E164" s="94">
        <f t="shared" si="72"/>
        <v>1764456</v>
      </c>
      <c r="F164" s="94">
        <f t="shared" si="72"/>
        <v>1043955</v>
      </c>
      <c r="G164" s="92">
        <f t="shared" si="72"/>
        <v>0</v>
      </c>
      <c r="H164" s="93">
        <f t="shared" si="72"/>
        <v>0</v>
      </c>
      <c r="I164" s="93">
        <f t="shared" si="72"/>
        <v>0</v>
      </c>
      <c r="J164" s="93">
        <f t="shared" si="72"/>
        <v>0</v>
      </c>
      <c r="K164" s="93">
        <f t="shared" si="72"/>
        <v>0</v>
      </c>
      <c r="L164" s="93">
        <f t="shared" si="72"/>
        <v>0</v>
      </c>
      <c r="M164" s="93">
        <f t="shared" si="72"/>
        <v>0</v>
      </c>
      <c r="N164" s="93">
        <f t="shared" si="72"/>
        <v>0</v>
      </c>
      <c r="O164" s="93">
        <f t="shared" si="72"/>
        <v>0</v>
      </c>
      <c r="P164" s="93">
        <f t="shared" si="72"/>
        <v>0</v>
      </c>
      <c r="Q164" s="93">
        <f t="shared" si="72"/>
        <v>0</v>
      </c>
      <c r="R164" s="93">
        <f t="shared" si="72"/>
        <v>0</v>
      </c>
      <c r="S164" s="93">
        <f t="shared" si="72"/>
        <v>0</v>
      </c>
      <c r="T164" s="93">
        <f t="shared" si="72"/>
        <v>0</v>
      </c>
      <c r="U164" s="93">
        <f t="shared" si="72"/>
        <v>0</v>
      </c>
      <c r="V164" s="16">
        <f t="shared" si="72"/>
        <v>0</v>
      </c>
    </row>
    <row r="165" spans="2:22" ht="15" x14ac:dyDescent="0.25">
      <c r="B165" s="86" t="s">
        <v>2174</v>
      </c>
      <c r="C165" s="19">
        <f t="shared" ref="C165:V165" si="73">IF(C24=0,0,VLOOKUP(C24,$C$5:$J$13,3)*(IF(VLOOKUP(C24,$C$5:$J$13,2)&gt;$P$9,$O$9,IF(VLOOKUP(C24,$C$5:$J$13,2)&lt;$P$10,$O$11,$O$10)))*C96*C48)</f>
        <v>1096022</v>
      </c>
      <c r="D165" s="94">
        <f t="shared" si="73"/>
        <v>0</v>
      </c>
      <c r="E165" s="94">
        <f t="shared" si="73"/>
        <v>1718228.4000000001</v>
      </c>
      <c r="F165" s="94">
        <f t="shared" si="73"/>
        <v>833887.5</v>
      </c>
      <c r="G165" s="94">
        <f t="shared" si="73"/>
        <v>2380</v>
      </c>
      <c r="H165" s="92">
        <f t="shared" si="73"/>
        <v>0</v>
      </c>
      <c r="I165" s="93">
        <f t="shared" si="73"/>
        <v>0</v>
      </c>
      <c r="J165" s="93">
        <f t="shared" si="73"/>
        <v>0</v>
      </c>
      <c r="K165" s="93">
        <f t="shared" si="73"/>
        <v>0</v>
      </c>
      <c r="L165" s="93">
        <f t="shared" si="73"/>
        <v>0</v>
      </c>
      <c r="M165" s="93">
        <f t="shared" si="73"/>
        <v>0</v>
      </c>
      <c r="N165" s="93">
        <f t="shared" si="73"/>
        <v>0</v>
      </c>
      <c r="O165" s="93">
        <f t="shared" si="73"/>
        <v>0</v>
      </c>
      <c r="P165" s="93">
        <f t="shared" si="73"/>
        <v>0</v>
      </c>
      <c r="Q165" s="93">
        <f t="shared" si="73"/>
        <v>0</v>
      </c>
      <c r="R165" s="93">
        <f t="shared" si="73"/>
        <v>0</v>
      </c>
      <c r="S165" s="93">
        <f t="shared" si="73"/>
        <v>0</v>
      </c>
      <c r="T165" s="93">
        <f t="shared" si="73"/>
        <v>0</v>
      </c>
      <c r="U165" s="93">
        <f t="shared" si="73"/>
        <v>0</v>
      </c>
      <c r="V165" s="16">
        <f t="shared" si="73"/>
        <v>0</v>
      </c>
    </row>
    <row r="166" spans="2:22" ht="15" x14ac:dyDescent="0.25">
      <c r="B166" s="86" t="s">
        <v>2169</v>
      </c>
      <c r="C166" s="19">
        <f t="shared" ref="C166:V166" si="74">IF(C25=0,0,VLOOKUP(C25,$C$5:$J$13,3)*(IF(VLOOKUP(C25,$C$5:$J$13,2)&gt;$P$9,$O$9,IF(VLOOKUP(C25,$C$5:$J$13,2)&lt;$P$10,$O$11,$O$10)))*C97*C49)</f>
        <v>0</v>
      </c>
      <c r="D166" s="94">
        <f t="shared" si="74"/>
        <v>1641675</v>
      </c>
      <c r="E166" s="94">
        <f t="shared" si="74"/>
        <v>2875902.75</v>
      </c>
      <c r="F166" s="94">
        <f t="shared" si="74"/>
        <v>2925405</v>
      </c>
      <c r="G166" s="94">
        <f t="shared" si="74"/>
        <v>2103933</v>
      </c>
      <c r="H166" s="94">
        <f t="shared" si="74"/>
        <v>1729005</v>
      </c>
      <c r="I166" s="92">
        <f t="shared" si="74"/>
        <v>0</v>
      </c>
      <c r="J166" s="93">
        <f t="shared" si="74"/>
        <v>0</v>
      </c>
      <c r="K166" s="93">
        <f t="shared" si="74"/>
        <v>0</v>
      </c>
      <c r="L166" s="93">
        <f t="shared" si="74"/>
        <v>0</v>
      </c>
      <c r="M166" s="93">
        <f t="shared" si="74"/>
        <v>0</v>
      </c>
      <c r="N166" s="93">
        <f t="shared" si="74"/>
        <v>0</v>
      </c>
      <c r="O166" s="93">
        <f t="shared" si="74"/>
        <v>0</v>
      </c>
      <c r="P166" s="93">
        <f t="shared" si="74"/>
        <v>0</v>
      </c>
      <c r="Q166" s="93">
        <f t="shared" si="74"/>
        <v>0</v>
      </c>
      <c r="R166" s="93">
        <f t="shared" si="74"/>
        <v>0</v>
      </c>
      <c r="S166" s="93">
        <f t="shared" si="74"/>
        <v>0</v>
      </c>
      <c r="T166" s="93">
        <f t="shared" si="74"/>
        <v>0</v>
      </c>
      <c r="U166" s="93">
        <f t="shared" si="74"/>
        <v>0</v>
      </c>
      <c r="V166" s="16">
        <f t="shared" si="74"/>
        <v>0</v>
      </c>
    </row>
    <row r="167" spans="2:22" ht="15" x14ac:dyDescent="0.25">
      <c r="B167" s="86" t="s">
        <v>2170</v>
      </c>
      <c r="C167" s="19">
        <f t="shared" ref="C167:V167" si="75">IF(C26=0,0,VLOOKUP(C26,$C$5:$J$13,3)*(IF(VLOOKUP(C26,$C$5:$J$13,2)&gt;$P$9,$O$9,IF(VLOOKUP(C26,$C$5:$J$13,2)&lt;$P$10,$O$11,$O$10)))*C98*C50)</f>
        <v>0</v>
      </c>
      <c r="D167" s="94">
        <f t="shared" si="75"/>
        <v>1084914</v>
      </c>
      <c r="E167" s="94">
        <f t="shared" si="75"/>
        <v>1659625</v>
      </c>
      <c r="F167" s="94">
        <f t="shared" si="75"/>
        <v>1776000</v>
      </c>
      <c r="G167" s="94">
        <f t="shared" si="75"/>
        <v>1261012.5</v>
      </c>
      <c r="H167" s="94">
        <f t="shared" si="75"/>
        <v>1016775</v>
      </c>
      <c r="I167" s="94">
        <f t="shared" si="75"/>
        <v>0</v>
      </c>
      <c r="J167" s="92">
        <f t="shared" si="75"/>
        <v>0</v>
      </c>
      <c r="K167" s="93">
        <f t="shared" si="75"/>
        <v>0</v>
      </c>
      <c r="L167" s="93">
        <f t="shared" si="75"/>
        <v>0</v>
      </c>
      <c r="M167" s="93">
        <f t="shared" si="75"/>
        <v>0</v>
      </c>
      <c r="N167" s="93">
        <f t="shared" si="75"/>
        <v>0</v>
      </c>
      <c r="O167" s="93">
        <f t="shared" si="75"/>
        <v>0</v>
      </c>
      <c r="P167" s="93">
        <f t="shared" si="75"/>
        <v>0</v>
      </c>
      <c r="Q167" s="93">
        <f t="shared" si="75"/>
        <v>0</v>
      </c>
      <c r="R167" s="93">
        <f t="shared" si="75"/>
        <v>0</v>
      </c>
      <c r="S167" s="93">
        <f t="shared" si="75"/>
        <v>0</v>
      </c>
      <c r="T167" s="93">
        <f t="shared" si="75"/>
        <v>0</v>
      </c>
      <c r="U167" s="93">
        <f t="shared" si="75"/>
        <v>0</v>
      </c>
      <c r="V167" s="16">
        <f t="shared" si="75"/>
        <v>0</v>
      </c>
    </row>
    <row r="168" spans="2:22" ht="15" x14ac:dyDescent="0.25">
      <c r="B168" s="86" t="s">
        <v>17</v>
      </c>
      <c r="C168" s="19">
        <f t="shared" ref="C168:V168" si="76">IF(C27=0,0,VLOOKUP(C27,$C$5:$J$13,3)*(IF(VLOOKUP(C27,$C$5:$J$13,2)&gt;$P$9,$O$9,IF(VLOOKUP(C27,$C$5:$J$13,2)&lt;$P$10,$O$11,$O$10)))*C99*C51)</f>
        <v>281718</v>
      </c>
      <c r="D168" s="94">
        <f t="shared" si="76"/>
        <v>763791</v>
      </c>
      <c r="E168" s="94">
        <f t="shared" si="76"/>
        <v>1740320</v>
      </c>
      <c r="F168" s="94">
        <f t="shared" si="76"/>
        <v>1521000</v>
      </c>
      <c r="G168" s="94">
        <f t="shared" si="76"/>
        <v>909075</v>
      </c>
      <c r="H168" s="94">
        <f t="shared" si="76"/>
        <v>786614.8</v>
      </c>
      <c r="I168" s="94">
        <f t="shared" si="76"/>
        <v>894505.5</v>
      </c>
      <c r="J168" s="94">
        <f t="shared" si="76"/>
        <v>575487.5</v>
      </c>
      <c r="K168" s="92">
        <f t="shared" si="76"/>
        <v>0</v>
      </c>
      <c r="L168" s="93">
        <f t="shared" si="76"/>
        <v>0</v>
      </c>
      <c r="M168" s="93">
        <f t="shared" si="76"/>
        <v>0</v>
      </c>
      <c r="N168" s="93">
        <f t="shared" si="76"/>
        <v>0</v>
      </c>
      <c r="O168" s="93">
        <f t="shared" si="76"/>
        <v>0</v>
      </c>
      <c r="P168" s="93">
        <f t="shared" si="76"/>
        <v>0</v>
      </c>
      <c r="Q168" s="93">
        <f t="shared" si="76"/>
        <v>0</v>
      </c>
      <c r="R168" s="93">
        <f t="shared" si="76"/>
        <v>0</v>
      </c>
      <c r="S168" s="93">
        <f t="shared" si="76"/>
        <v>0</v>
      </c>
      <c r="T168" s="93">
        <f t="shared" si="76"/>
        <v>0</v>
      </c>
      <c r="U168" s="93">
        <f t="shared" si="76"/>
        <v>0</v>
      </c>
      <c r="V168" s="16">
        <f t="shared" si="76"/>
        <v>0</v>
      </c>
    </row>
    <row r="169" spans="2:22" ht="15" x14ac:dyDescent="0.25">
      <c r="B169" s="86" t="s">
        <v>2175</v>
      </c>
      <c r="C169" s="19">
        <f t="shared" ref="C169:V169" si="77">IF(C28=0,0,VLOOKUP(C28,$C$5:$J$13,3)*(IF(VLOOKUP(C28,$C$5:$J$13,2)&gt;$P$9,$O$9,IF(VLOOKUP(C28,$C$5:$J$13,2)&lt;$P$10,$O$11,$O$10)))*C100*C52)</f>
        <v>390825</v>
      </c>
      <c r="D169" s="94">
        <f t="shared" si="77"/>
        <v>799366.5</v>
      </c>
      <c r="E169" s="94">
        <f t="shared" si="77"/>
        <v>1322504.5</v>
      </c>
      <c r="F169" s="94">
        <f t="shared" si="77"/>
        <v>1343437.5</v>
      </c>
      <c r="G169" s="94">
        <f t="shared" si="77"/>
        <v>821469</v>
      </c>
      <c r="H169" s="94">
        <f t="shared" si="77"/>
        <v>667037.5</v>
      </c>
      <c r="I169" s="94">
        <f t="shared" si="77"/>
        <v>921060</v>
      </c>
      <c r="J169" s="94">
        <f t="shared" si="77"/>
        <v>536725</v>
      </c>
      <c r="K169" s="94">
        <f t="shared" si="77"/>
        <v>161056.5</v>
      </c>
      <c r="L169" s="92">
        <f t="shared" si="77"/>
        <v>0</v>
      </c>
      <c r="M169" s="93">
        <f t="shared" si="77"/>
        <v>0</v>
      </c>
      <c r="N169" s="93">
        <f t="shared" si="77"/>
        <v>0</v>
      </c>
      <c r="O169" s="93">
        <f t="shared" si="77"/>
        <v>0</v>
      </c>
      <c r="P169" s="93">
        <f t="shared" si="77"/>
        <v>0</v>
      </c>
      <c r="Q169" s="93">
        <f t="shared" si="77"/>
        <v>0</v>
      </c>
      <c r="R169" s="93">
        <f t="shared" si="77"/>
        <v>0</v>
      </c>
      <c r="S169" s="93">
        <f t="shared" si="77"/>
        <v>0</v>
      </c>
      <c r="T169" s="93">
        <f t="shared" si="77"/>
        <v>0</v>
      </c>
      <c r="U169" s="93">
        <f t="shared" si="77"/>
        <v>0</v>
      </c>
      <c r="V169" s="16">
        <f t="shared" si="77"/>
        <v>0</v>
      </c>
    </row>
    <row r="170" spans="2:22" ht="15" x14ac:dyDescent="0.25">
      <c r="B170" s="86" t="s">
        <v>2173</v>
      </c>
      <c r="C170" s="19">
        <f t="shared" ref="C170:V170" si="78">IF(C29=0,0,VLOOKUP(C29,$C$5:$J$13,3)*(IF(VLOOKUP(C29,$C$5:$J$13,2)&gt;$P$9,$O$9,IF(VLOOKUP(C29,$C$5:$J$13,2)&lt;$P$10,$O$11,$O$10)))*C101*C53)</f>
        <v>644109.75</v>
      </c>
      <c r="D170" s="94">
        <f t="shared" si="78"/>
        <v>0</v>
      </c>
      <c r="E170" s="94">
        <f t="shared" si="78"/>
        <v>2894880</v>
      </c>
      <c r="F170" s="94">
        <f t="shared" si="78"/>
        <v>2274663.6</v>
      </c>
      <c r="G170" s="94">
        <f t="shared" si="78"/>
        <v>1169912.25</v>
      </c>
      <c r="H170" s="94">
        <f t="shared" si="78"/>
        <v>1015071.2000000001</v>
      </c>
      <c r="I170" s="94">
        <f t="shared" si="78"/>
        <v>1588125</v>
      </c>
      <c r="J170" s="94">
        <f t="shared" si="78"/>
        <v>971950</v>
      </c>
      <c r="K170" s="94">
        <f t="shared" si="78"/>
        <v>637587.5</v>
      </c>
      <c r="L170" s="94">
        <f t="shared" si="78"/>
        <v>726788</v>
      </c>
      <c r="M170" s="92">
        <f t="shared" si="78"/>
        <v>0</v>
      </c>
      <c r="N170" s="93">
        <f t="shared" si="78"/>
        <v>0</v>
      </c>
      <c r="O170" s="93">
        <f t="shared" si="78"/>
        <v>0</v>
      </c>
      <c r="P170" s="93">
        <f t="shared" si="78"/>
        <v>0</v>
      </c>
      <c r="Q170" s="93">
        <f t="shared" si="78"/>
        <v>0</v>
      </c>
      <c r="R170" s="93">
        <f t="shared" si="78"/>
        <v>0</v>
      </c>
      <c r="S170" s="93">
        <f t="shared" si="78"/>
        <v>0</v>
      </c>
      <c r="T170" s="93">
        <f t="shared" si="78"/>
        <v>0</v>
      </c>
      <c r="U170" s="93">
        <f t="shared" si="78"/>
        <v>0</v>
      </c>
      <c r="V170" s="16">
        <f t="shared" si="78"/>
        <v>0</v>
      </c>
    </row>
    <row r="171" spans="2:22" ht="15" x14ac:dyDescent="0.25">
      <c r="B171" s="86" t="s">
        <v>6</v>
      </c>
      <c r="C171" s="19">
        <f t="shared" ref="C171:V171" si="79">IF(C30=0,0,VLOOKUP(C30,$C$5:$J$13,3)*(IF(VLOOKUP(C30,$C$5:$J$13,2)&gt;$P$9,$O$9,IF(VLOOKUP(C30,$C$5:$J$13,2)&lt;$P$10,$O$11,$O$10)))*C102*C54)</f>
        <v>1081972.5</v>
      </c>
      <c r="D171" s="94">
        <f t="shared" si="79"/>
        <v>0</v>
      </c>
      <c r="E171" s="94">
        <f t="shared" si="79"/>
        <v>1648977</v>
      </c>
      <c r="F171" s="94">
        <f t="shared" si="79"/>
        <v>1313270</v>
      </c>
      <c r="G171" s="94">
        <f t="shared" si="79"/>
        <v>1480518</v>
      </c>
      <c r="H171" s="94">
        <f t="shared" si="79"/>
        <v>1238624.0999999999</v>
      </c>
      <c r="I171" s="94">
        <f t="shared" si="79"/>
        <v>1873795</v>
      </c>
      <c r="J171" s="94">
        <f t="shared" si="79"/>
        <v>1199700.25</v>
      </c>
      <c r="K171" s="94">
        <f t="shared" si="79"/>
        <v>1274250</v>
      </c>
      <c r="L171" s="94">
        <f t="shared" si="79"/>
        <v>1244088</v>
      </c>
      <c r="M171" s="94">
        <f t="shared" si="79"/>
        <v>1807206.25</v>
      </c>
      <c r="N171" s="92">
        <f t="shared" si="79"/>
        <v>0</v>
      </c>
      <c r="O171" s="93">
        <f t="shared" si="79"/>
        <v>0</v>
      </c>
      <c r="P171" s="93">
        <f t="shared" si="79"/>
        <v>0</v>
      </c>
      <c r="Q171" s="93">
        <f t="shared" si="79"/>
        <v>0</v>
      </c>
      <c r="R171" s="93">
        <f t="shared" si="79"/>
        <v>0</v>
      </c>
      <c r="S171" s="93">
        <f t="shared" si="79"/>
        <v>0</v>
      </c>
      <c r="T171" s="93">
        <f t="shared" si="79"/>
        <v>0</v>
      </c>
      <c r="U171" s="93">
        <f t="shared" si="79"/>
        <v>0</v>
      </c>
      <c r="V171" s="16">
        <f t="shared" si="79"/>
        <v>0</v>
      </c>
    </row>
    <row r="172" spans="2:22" ht="15" x14ac:dyDescent="0.25">
      <c r="B172" s="86" t="s">
        <v>2713</v>
      </c>
      <c r="C172" s="19">
        <f t="shared" ref="C172:V172" si="80">IF(C31=0,0,VLOOKUP(C31,$C$5:$J$13,3)*(IF(VLOOKUP(C31,$C$5:$J$13,2)&gt;$P$9,$O$9,IF(VLOOKUP(C31,$C$5:$J$13,2)&lt;$P$10,$O$11,$O$10)))*C103*C55)</f>
        <v>324600</v>
      </c>
      <c r="D172" s="94">
        <f t="shared" si="80"/>
        <v>742300</v>
      </c>
      <c r="E172" s="94">
        <f t="shared" si="80"/>
        <v>1136518.75</v>
      </c>
      <c r="F172" s="94">
        <f t="shared" si="80"/>
        <v>1130150</v>
      </c>
      <c r="G172" s="94">
        <f t="shared" si="80"/>
        <v>885500</v>
      </c>
      <c r="H172" s="94">
        <f t="shared" si="80"/>
        <v>659170.5</v>
      </c>
      <c r="I172" s="94">
        <f t="shared" si="80"/>
        <v>806137.5</v>
      </c>
      <c r="J172" s="94">
        <f t="shared" si="80"/>
        <v>523683.75</v>
      </c>
      <c r="K172" s="94">
        <f t="shared" si="80"/>
        <v>0</v>
      </c>
      <c r="L172" s="94">
        <f t="shared" si="80"/>
        <v>366925</v>
      </c>
      <c r="M172" s="94">
        <f t="shared" si="80"/>
        <v>0</v>
      </c>
      <c r="N172" s="94">
        <f t="shared" si="80"/>
        <v>563600</v>
      </c>
      <c r="O172" s="92">
        <f t="shared" si="80"/>
        <v>0</v>
      </c>
      <c r="P172" s="93">
        <f t="shared" si="80"/>
        <v>0</v>
      </c>
      <c r="Q172" s="93">
        <f t="shared" si="80"/>
        <v>0</v>
      </c>
      <c r="R172" s="93">
        <f t="shared" si="80"/>
        <v>0</v>
      </c>
      <c r="S172" s="93">
        <f t="shared" si="80"/>
        <v>0</v>
      </c>
      <c r="T172" s="93">
        <f t="shared" si="80"/>
        <v>0</v>
      </c>
      <c r="U172" s="93">
        <f t="shared" si="80"/>
        <v>0</v>
      </c>
      <c r="V172" s="16">
        <f t="shared" si="80"/>
        <v>0</v>
      </c>
    </row>
    <row r="173" spans="2:22" ht="15" x14ac:dyDescent="0.25">
      <c r="B173" s="86" t="s">
        <v>2171</v>
      </c>
      <c r="C173" s="19">
        <f t="shared" ref="C173:V173" si="81">IF(C32=0,0,VLOOKUP(C32,$C$5:$J$13,3)*(IF(VLOOKUP(C32,$C$5:$J$13,2)&gt;$P$9,$O$9,IF(VLOOKUP(C32,$C$5:$J$13,2)&lt;$P$10,$O$11,$O$10)))*C104*C56)</f>
        <v>1013483.4000000001</v>
      </c>
      <c r="D173" s="94">
        <f t="shared" si="81"/>
        <v>1913600</v>
      </c>
      <c r="E173" s="94">
        <f t="shared" si="81"/>
        <v>2031450</v>
      </c>
      <c r="F173" s="94">
        <f t="shared" si="81"/>
        <v>2055300</v>
      </c>
      <c r="G173" s="94">
        <f t="shared" si="81"/>
        <v>1494780</v>
      </c>
      <c r="H173" s="94">
        <f t="shared" si="81"/>
        <v>1222200</v>
      </c>
      <c r="I173" s="94">
        <f t="shared" si="81"/>
        <v>813654.1</v>
      </c>
      <c r="J173" s="94">
        <f t="shared" si="81"/>
        <v>450045</v>
      </c>
      <c r="K173" s="94">
        <f t="shared" si="81"/>
        <v>636961.5</v>
      </c>
      <c r="L173" s="94">
        <f t="shared" si="81"/>
        <v>550730.25</v>
      </c>
      <c r="M173" s="94">
        <f t="shared" si="81"/>
        <v>1295420</v>
      </c>
      <c r="N173" s="94">
        <f t="shared" si="81"/>
        <v>1374590</v>
      </c>
      <c r="O173" s="94">
        <f t="shared" si="81"/>
        <v>897018.75</v>
      </c>
      <c r="P173" s="92">
        <f t="shared" si="81"/>
        <v>0</v>
      </c>
      <c r="Q173" s="93">
        <f t="shared" si="81"/>
        <v>0</v>
      </c>
      <c r="R173" s="93">
        <f t="shared" si="81"/>
        <v>0</v>
      </c>
      <c r="S173" s="93">
        <f t="shared" si="81"/>
        <v>0</v>
      </c>
      <c r="T173" s="93">
        <f t="shared" si="81"/>
        <v>0</v>
      </c>
      <c r="U173" s="93">
        <f t="shared" si="81"/>
        <v>0</v>
      </c>
      <c r="V173" s="16">
        <f t="shared" si="81"/>
        <v>0</v>
      </c>
    </row>
    <row r="174" spans="2:22" ht="15" x14ac:dyDescent="0.25">
      <c r="B174" s="86" t="s">
        <v>2172</v>
      </c>
      <c r="C174" s="19">
        <f t="shared" ref="C174:V174" si="82">IF(C33=0,0,VLOOKUP(C33,$C$5:$J$13,3)*(IF(VLOOKUP(C33,$C$5:$J$13,2)&gt;$P$9,$O$9,IF(VLOOKUP(C33,$C$5:$J$13,2)&lt;$P$10,$O$11,$O$10)))*C105*C57)</f>
        <v>832722</v>
      </c>
      <c r="D174" s="94">
        <f t="shared" si="82"/>
        <v>0</v>
      </c>
      <c r="E174" s="94">
        <f t="shared" si="82"/>
        <v>1811677.5</v>
      </c>
      <c r="F174" s="94">
        <f t="shared" si="82"/>
        <v>1447000</v>
      </c>
      <c r="G174" s="94">
        <f t="shared" si="82"/>
        <v>591222</v>
      </c>
      <c r="H174" s="94">
        <f t="shared" si="82"/>
        <v>637466.40000000014</v>
      </c>
      <c r="I174" s="94">
        <f t="shared" si="82"/>
        <v>1325205.9000000001</v>
      </c>
      <c r="J174" s="94">
        <f t="shared" si="82"/>
        <v>788462.5</v>
      </c>
      <c r="K174" s="94">
        <f t="shared" si="82"/>
        <v>424760</v>
      </c>
      <c r="L174" s="94">
        <f t="shared" si="82"/>
        <v>405212.5</v>
      </c>
      <c r="M174" s="94">
        <f t="shared" si="82"/>
        <v>500634</v>
      </c>
      <c r="N174" s="94">
        <f t="shared" si="82"/>
        <v>1419412.5</v>
      </c>
      <c r="O174" s="94">
        <f t="shared" si="82"/>
        <v>0</v>
      </c>
      <c r="P174" s="94">
        <f t="shared" si="82"/>
        <v>902042.75</v>
      </c>
      <c r="Q174" s="92">
        <f t="shared" si="82"/>
        <v>0</v>
      </c>
      <c r="R174" s="93">
        <f t="shared" si="82"/>
        <v>0</v>
      </c>
      <c r="S174" s="93">
        <f t="shared" si="82"/>
        <v>0</v>
      </c>
      <c r="T174" s="93">
        <f t="shared" si="82"/>
        <v>0</v>
      </c>
      <c r="U174" s="93">
        <f t="shared" si="82"/>
        <v>0</v>
      </c>
      <c r="V174" s="16">
        <f t="shared" si="82"/>
        <v>0</v>
      </c>
    </row>
    <row r="175" spans="2:22" ht="15" x14ac:dyDescent="0.25">
      <c r="B175" s="86" t="s">
        <v>2167</v>
      </c>
      <c r="C175" s="19">
        <f t="shared" ref="C175:V175" si="83">IF(C34=0,0,VLOOKUP(C34,$C$5:$J$13,3)*(IF(VLOOKUP(C34,$C$5:$J$13,2)&gt;$P$9,$O$9,IF(VLOOKUP(C34,$C$5:$J$13,2)&lt;$P$10,$O$11,$O$10)))*C106*C58)</f>
        <v>934750</v>
      </c>
      <c r="D175" s="94">
        <f t="shared" si="83"/>
        <v>1290537.5</v>
      </c>
      <c r="E175" s="94">
        <f t="shared" si="83"/>
        <v>1683637.5</v>
      </c>
      <c r="F175" s="94">
        <f t="shared" si="83"/>
        <v>1909150.75</v>
      </c>
      <c r="G175" s="94">
        <f t="shared" si="83"/>
        <v>1311195.9000000001</v>
      </c>
      <c r="H175" s="94">
        <f t="shared" si="83"/>
        <v>1086112.5</v>
      </c>
      <c r="I175" s="94">
        <f t="shared" si="83"/>
        <v>549045</v>
      </c>
      <c r="J175" s="94">
        <f t="shared" si="83"/>
        <v>303387.5</v>
      </c>
      <c r="K175" s="94">
        <f t="shared" si="83"/>
        <v>506415</v>
      </c>
      <c r="L175" s="94">
        <f t="shared" si="83"/>
        <v>456700</v>
      </c>
      <c r="M175" s="94">
        <f t="shared" si="83"/>
        <v>944300</v>
      </c>
      <c r="N175" s="94">
        <f t="shared" si="83"/>
        <v>1251108.75</v>
      </c>
      <c r="O175" s="94">
        <f t="shared" si="83"/>
        <v>714500</v>
      </c>
      <c r="P175" s="94">
        <f t="shared" si="83"/>
        <v>412340.5</v>
      </c>
      <c r="Q175" s="94">
        <f t="shared" si="83"/>
        <v>751400</v>
      </c>
      <c r="R175" s="92">
        <f t="shared" si="83"/>
        <v>0</v>
      </c>
      <c r="S175" s="93">
        <f t="shared" si="83"/>
        <v>0</v>
      </c>
      <c r="T175" s="93">
        <f t="shared" si="83"/>
        <v>0</v>
      </c>
      <c r="U175" s="93">
        <f t="shared" si="83"/>
        <v>0</v>
      </c>
      <c r="V175" s="16">
        <f t="shared" si="83"/>
        <v>0</v>
      </c>
    </row>
    <row r="176" spans="2:22" ht="15" x14ac:dyDescent="0.25">
      <c r="B176" s="86" t="s">
        <v>3</v>
      </c>
      <c r="C176" s="19">
        <f t="shared" ref="C176:V176" si="84">IF(C35=0,0,VLOOKUP(C35,$C$5:$J$13,3)*(IF(VLOOKUP(C35,$C$5:$J$13,2)&gt;$P$9,$O$9,IF(VLOOKUP(C35,$C$5:$J$13,2)&lt;$P$10,$O$11,$O$10)))*C107*C59)</f>
        <v>439423.5</v>
      </c>
      <c r="D176" s="94">
        <f t="shared" si="84"/>
        <v>678043.5</v>
      </c>
      <c r="E176" s="94">
        <f t="shared" si="84"/>
        <v>1097812.5</v>
      </c>
      <c r="F176" s="94">
        <f t="shared" si="84"/>
        <v>943160</v>
      </c>
      <c r="G176" s="94">
        <f t="shared" si="84"/>
        <v>592900</v>
      </c>
      <c r="H176" s="94">
        <f t="shared" si="84"/>
        <v>485930.25</v>
      </c>
      <c r="I176" s="94">
        <f t="shared" si="84"/>
        <v>765770</v>
      </c>
      <c r="J176" s="94">
        <f t="shared" si="84"/>
        <v>452990</v>
      </c>
      <c r="K176" s="94">
        <f t="shared" si="84"/>
        <v>216900</v>
      </c>
      <c r="L176" s="94">
        <f t="shared" si="84"/>
        <v>246150</v>
      </c>
      <c r="M176" s="94">
        <f t="shared" si="84"/>
        <v>409000</v>
      </c>
      <c r="N176" s="94">
        <f t="shared" si="84"/>
        <v>665500.5</v>
      </c>
      <c r="O176" s="94">
        <f t="shared" si="84"/>
        <v>502075</v>
      </c>
      <c r="P176" s="94">
        <f t="shared" si="84"/>
        <v>509460</v>
      </c>
      <c r="Q176" s="94">
        <f t="shared" si="84"/>
        <v>306812.5</v>
      </c>
      <c r="R176" s="94">
        <f t="shared" si="84"/>
        <v>388290</v>
      </c>
      <c r="S176" s="92">
        <f t="shared" si="84"/>
        <v>0</v>
      </c>
      <c r="T176" s="93">
        <f t="shared" si="84"/>
        <v>0</v>
      </c>
      <c r="U176" s="93">
        <f t="shared" si="84"/>
        <v>0</v>
      </c>
      <c r="V176" s="16">
        <f t="shared" si="84"/>
        <v>0</v>
      </c>
    </row>
    <row r="177" spans="2:23" ht="15" x14ac:dyDescent="0.25">
      <c r="B177" s="86" t="s">
        <v>1</v>
      </c>
      <c r="C177" s="19">
        <f t="shared" ref="C177:V177" si="85">IF(C36=0,0,VLOOKUP(C36,$C$5:$J$13,3)*(IF(VLOOKUP(C36,$C$5:$J$13,2)&gt;$P$9,$O$9,IF(VLOOKUP(C36,$C$5:$J$13,2)&lt;$P$10,$O$11,$O$10)))*C108*C60)</f>
        <v>0</v>
      </c>
      <c r="D177" s="94">
        <f t="shared" si="85"/>
        <v>2410898</v>
      </c>
      <c r="E177" s="94">
        <f t="shared" si="85"/>
        <v>4087500</v>
      </c>
      <c r="F177" s="94">
        <f t="shared" si="85"/>
        <v>4541621.7</v>
      </c>
      <c r="G177" s="94">
        <f t="shared" si="85"/>
        <v>3153604.3000000003</v>
      </c>
      <c r="H177" s="94">
        <f t="shared" si="85"/>
        <v>2639580</v>
      </c>
      <c r="I177" s="94">
        <f t="shared" si="85"/>
        <v>0</v>
      </c>
      <c r="J177" s="94">
        <f t="shared" si="85"/>
        <v>259380</v>
      </c>
      <c r="K177" s="94">
        <f t="shared" si="85"/>
        <v>1444200</v>
      </c>
      <c r="L177" s="94">
        <f t="shared" si="85"/>
        <v>1348800</v>
      </c>
      <c r="M177" s="94">
        <f t="shared" si="85"/>
        <v>2461620</v>
      </c>
      <c r="N177" s="94">
        <f t="shared" si="85"/>
        <v>2807288</v>
      </c>
      <c r="O177" s="94">
        <f t="shared" si="85"/>
        <v>1226087.5</v>
      </c>
      <c r="P177" s="94">
        <f t="shared" si="85"/>
        <v>1250970</v>
      </c>
      <c r="Q177" s="94">
        <f t="shared" si="85"/>
        <v>1924991.75</v>
      </c>
      <c r="R177" s="94">
        <f t="shared" si="85"/>
        <v>913137.5</v>
      </c>
      <c r="S177" s="94">
        <f t="shared" si="85"/>
        <v>1238625</v>
      </c>
      <c r="T177" s="92">
        <f t="shared" si="85"/>
        <v>0</v>
      </c>
      <c r="U177" s="93">
        <f t="shared" si="85"/>
        <v>0</v>
      </c>
      <c r="V177" s="16">
        <f t="shared" si="85"/>
        <v>0</v>
      </c>
    </row>
    <row r="178" spans="2:23" ht="15" x14ac:dyDescent="0.25">
      <c r="B178" s="86" t="s">
        <v>5</v>
      </c>
      <c r="C178" s="19">
        <f t="shared" ref="C178:V178" si="86">IF(C37=0,0,VLOOKUP(C37,$C$5:$J$13,3)*(IF(VLOOKUP(C37,$C$5:$J$13,2)&gt;$P$9,$O$9,IF(VLOOKUP(C37,$C$5:$J$13,2)&lt;$P$10,$O$11,$O$10)))*C109*C61)</f>
        <v>0</v>
      </c>
      <c r="D178" s="94">
        <f t="shared" si="86"/>
        <v>1961306.6</v>
      </c>
      <c r="E178" s="94">
        <f t="shared" si="86"/>
        <v>4618929</v>
      </c>
      <c r="F178" s="94">
        <f t="shared" si="86"/>
        <v>4580345</v>
      </c>
      <c r="G178" s="94">
        <f t="shared" si="86"/>
        <v>3556012.5</v>
      </c>
      <c r="H178" s="94">
        <f t="shared" si="86"/>
        <v>3055305.5</v>
      </c>
      <c r="I178" s="94">
        <f t="shared" si="86"/>
        <v>2028140.75</v>
      </c>
      <c r="J178" s="94">
        <f t="shared" si="86"/>
        <v>1358895</v>
      </c>
      <c r="K178" s="94">
        <f t="shared" si="86"/>
        <v>1568875</v>
      </c>
      <c r="L178" s="94">
        <f t="shared" si="86"/>
        <v>1504511.75</v>
      </c>
      <c r="M178" s="94">
        <f t="shared" si="86"/>
        <v>0</v>
      </c>
      <c r="N178" s="94">
        <f t="shared" si="86"/>
        <v>2575111.5</v>
      </c>
      <c r="O178" s="94">
        <f t="shared" si="86"/>
        <v>470960</v>
      </c>
      <c r="P178" s="94">
        <f t="shared" si="86"/>
        <v>2649991.5</v>
      </c>
      <c r="Q178" s="94">
        <f t="shared" si="86"/>
        <v>2443700</v>
      </c>
      <c r="R178" s="94">
        <f t="shared" si="86"/>
        <v>2018000</v>
      </c>
      <c r="S178" s="94">
        <f t="shared" si="86"/>
        <v>1005757.5</v>
      </c>
      <c r="T178" s="94">
        <f t="shared" si="86"/>
        <v>2818655</v>
      </c>
      <c r="U178" s="92">
        <f t="shared" si="86"/>
        <v>0</v>
      </c>
      <c r="V178" s="16">
        <f t="shared" si="86"/>
        <v>0</v>
      </c>
    </row>
    <row r="179" spans="2:23" ht="15.75" thickBot="1" x14ac:dyDescent="0.3">
      <c r="B179" s="86" t="s">
        <v>2176</v>
      </c>
      <c r="C179" s="20">
        <f t="shared" ref="C179:V179" si="87">IF(C38=0,0,VLOOKUP(C38,$C$5:$J$13,3)*(IF(VLOOKUP(C38,$C$5:$J$13,2)&gt;$P$9,$O$9,IF(VLOOKUP(C38,$C$5:$J$13,2)&lt;$P$10,$O$11,$O$10)))*C110*C62)</f>
        <v>562781.70000000007</v>
      </c>
      <c r="D179" s="21">
        <f t="shared" si="87"/>
        <v>1850627.6</v>
      </c>
      <c r="E179" s="21">
        <f t="shared" si="87"/>
        <v>3143437.5</v>
      </c>
      <c r="F179" s="21">
        <f t="shared" si="87"/>
        <v>2922080</v>
      </c>
      <c r="G179" s="21">
        <f t="shared" si="87"/>
        <v>2249170</v>
      </c>
      <c r="H179" s="21">
        <f t="shared" si="87"/>
        <v>1911541.5</v>
      </c>
      <c r="I179" s="21">
        <f t="shared" si="87"/>
        <v>2331182</v>
      </c>
      <c r="J179" s="21">
        <f t="shared" si="87"/>
        <v>1471522.5</v>
      </c>
      <c r="K179" s="21">
        <f t="shared" si="87"/>
        <v>1226400</v>
      </c>
      <c r="L179" s="21">
        <f t="shared" si="87"/>
        <v>1176760</v>
      </c>
      <c r="M179" s="21">
        <f t="shared" si="87"/>
        <v>1807500</v>
      </c>
      <c r="N179" s="21">
        <f t="shared" si="87"/>
        <v>1535275</v>
      </c>
      <c r="O179" s="21">
        <f t="shared" si="87"/>
        <v>290133.90000000002</v>
      </c>
      <c r="P179" s="21">
        <f t="shared" si="87"/>
        <v>2337149.75</v>
      </c>
      <c r="Q179" s="21">
        <f t="shared" si="87"/>
        <v>1630352.5</v>
      </c>
      <c r="R179" s="21">
        <f t="shared" si="87"/>
        <v>2018085</v>
      </c>
      <c r="S179" s="21">
        <f t="shared" si="87"/>
        <v>939400</v>
      </c>
      <c r="T179" s="21">
        <f t="shared" si="87"/>
        <v>3182750</v>
      </c>
      <c r="U179" s="21">
        <f t="shared" si="87"/>
        <v>1443837.5</v>
      </c>
      <c r="V179" s="17">
        <f t="shared" si="87"/>
        <v>0</v>
      </c>
    </row>
    <row r="181" spans="2:23" x14ac:dyDescent="0.2">
      <c r="B181" s="149" t="s">
        <v>2740</v>
      </c>
    </row>
    <row r="183" spans="2:23" ht="45.75" thickBot="1" x14ac:dyDescent="0.3">
      <c r="B183" s="91"/>
      <c r="C183" s="150" t="s">
        <v>7</v>
      </c>
      <c r="D183" s="150" t="s">
        <v>2112</v>
      </c>
      <c r="E183" s="150" t="s">
        <v>4</v>
      </c>
      <c r="F183" s="150" t="s">
        <v>2</v>
      </c>
      <c r="G183" s="150" t="s">
        <v>18</v>
      </c>
      <c r="H183" s="150" t="s">
        <v>2174</v>
      </c>
      <c r="I183" s="150" t="s">
        <v>2169</v>
      </c>
      <c r="J183" s="150" t="s">
        <v>2170</v>
      </c>
      <c r="K183" s="150" t="s">
        <v>17</v>
      </c>
      <c r="L183" s="150" t="s">
        <v>2175</v>
      </c>
      <c r="M183" s="150" t="s">
        <v>2173</v>
      </c>
      <c r="N183" s="150" t="s">
        <v>6</v>
      </c>
      <c r="O183" s="150" t="s">
        <v>2713</v>
      </c>
      <c r="P183" s="150" t="s">
        <v>2171</v>
      </c>
      <c r="Q183" s="150" t="s">
        <v>2172</v>
      </c>
      <c r="R183" s="150" t="s">
        <v>2167</v>
      </c>
      <c r="S183" s="150" t="s">
        <v>3</v>
      </c>
      <c r="T183" s="150" t="s">
        <v>1</v>
      </c>
      <c r="U183" s="150" t="s">
        <v>5</v>
      </c>
      <c r="V183" s="150" t="s">
        <v>2176</v>
      </c>
      <c r="W183" s="3" t="s">
        <v>28</v>
      </c>
    </row>
    <row r="184" spans="2:23" ht="15" x14ac:dyDescent="0.25">
      <c r="B184" s="151" t="s">
        <v>7</v>
      </c>
      <c r="C184" s="13">
        <f t="shared" ref="C184:V184" si="88">C137-C160-IF(C43=0,0,(VLOOKUP(C19,$C$5:$J$13,7)*C43*1000000)/(25*360))-(100000000*Y91)</f>
        <v>0</v>
      </c>
      <c r="D184" s="14">
        <f t="shared" si="88"/>
        <v>0</v>
      </c>
      <c r="E184" s="14">
        <f t="shared" si="88"/>
        <v>0</v>
      </c>
      <c r="F184" s="14">
        <f t="shared" si="88"/>
        <v>0</v>
      </c>
      <c r="G184" s="14">
        <f t="shared" si="88"/>
        <v>0</v>
      </c>
      <c r="H184" s="14">
        <f t="shared" si="88"/>
        <v>0</v>
      </c>
      <c r="I184" s="14">
        <f t="shared" si="88"/>
        <v>0</v>
      </c>
      <c r="J184" s="14">
        <f t="shared" si="88"/>
        <v>0</v>
      </c>
      <c r="K184" s="14">
        <f t="shared" si="88"/>
        <v>0</v>
      </c>
      <c r="L184" s="14">
        <f t="shared" si="88"/>
        <v>0</v>
      </c>
      <c r="M184" s="14">
        <f t="shared" si="88"/>
        <v>0</v>
      </c>
      <c r="N184" s="14">
        <f t="shared" si="88"/>
        <v>0</v>
      </c>
      <c r="O184" s="14">
        <f t="shared" si="88"/>
        <v>0</v>
      </c>
      <c r="P184" s="14">
        <f t="shared" si="88"/>
        <v>0</v>
      </c>
      <c r="Q184" s="14">
        <f t="shared" si="88"/>
        <v>0</v>
      </c>
      <c r="R184" s="14">
        <f t="shared" si="88"/>
        <v>0</v>
      </c>
      <c r="S184" s="14">
        <f t="shared" si="88"/>
        <v>0</v>
      </c>
      <c r="T184" s="14">
        <f t="shared" si="88"/>
        <v>0</v>
      </c>
      <c r="U184" s="14">
        <f t="shared" si="88"/>
        <v>0</v>
      </c>
      <c r="V184" s="15">
        <f t="shared" si="88"/>
        <v>0</v>
      </c>
      <c r="W184" s="153">
        <f>SUM(C184:V184)</f>
        <v>0</v>
      </c>
    </row>
    <row r="185" spans="2:23" ht="15" x14ac:dyDescent="0.25">
      <c r="B185" s="151" t="s">
        <v>2112</v>
      </c>
      <c r="C185" s="19">
        <f>C138-C161-IF(C44=0,0,(VLOOKUP(C20,$C$5:$J$13,7)*C44*1000000)/(25*360))-(100000000*Y92)</f>
        <v>398184.27001266344</v>
      </c>
      <c r="D185" s="92">
        <f t="shared" ref="D185:V185" si="89">D138-D161-IF(D44=0,0,(VLOOKUP(D20,$C$5:$J$13,7)*D44*1000000)/(25*360))-(100000000*Z92)</f>
        <v>0</v>
      </c>
      <c r="E185" s="93">
        <f t="shared" si="89"/>
        <v>0</v>
      </c>
      <c r="F185" s="93">
        <f t="shared" si="89"/>
        <v>0</v>
      </c>
      <c r="G185" s="93">
        <f t="shared" si="89"/>
        <v>0</v>
      </c>
      <c r="H185" s="93">
        <f t="shared" si="89"/>
        <v>0</v>
      </c>
      <c r="I185" s="93">
        <f t="shared" si="89"/>
        <v>0</v>
      </c>
      <c r="J185" s="93">
        <f t="shared" si="89"/>
        <v>0</v>
      </c>
      <c r="K185" s="93">
        <f t="shared" si="89"/>
        <v>0</v>
      </c>
      <c r="L185" s="93">
        <f t="shared" si="89"/>
        <v>0</v>
      </c>
      <c r="M185" s="93">
        <f t="shared" si="89"/>
        <v>0</v>
      </c>
      <c r="N185" s="93">
        <f t="shared" si="89"/>
        <v>0</v>
      </c>
      <c r="O185" s="93">
        <f t="shared" si="89"/>
        <v>0</v>
      </c>
      <c r="P185" s="93">
        <f t="shared" si="89"/>
        <v>0</v>
      </c>
      <c r="Q185" s="93">
        <f t="shared" si="89"/>
        <v>0</v>
      </c>
      <c r="R185" s="93">
        <f t="shared" si="89"/>
        <v>0</v>
      </c>
      <c r="S185" s="93">
        <f t="shared" si="89"/>
        <v>0</v>
      </c>
      <c r="T185" s="93">
        <f t="shared" si="89"/>
        <v>0</v>
      </c>
      <c r="U185" s="93">
        <f t="shared" si="89"/>
        <v>0</v>
      </c>
      <c r="V185" s="16">
        <f t="shared" si="89"/>
        <v>0</v>
      </c>
      <c r="W185" s="153">
        <f t="shared" ref="W185:W203" si="90">SUM(C185:V185)</f>
        <v>398184.27001266344</v>
      </c>
    </row>
    <row r="186" spans="2:23" ht="15" x14ac:dyDescent="0.25">
      <c r="B186" s="151" t="s">
        <v>4</v>
      </c>
      <c r="C186" s="19">
        <f t="shared" ref="C186:V186" si="91">C139-C162-IF(C45=0,0,(VLOOKUP(C21,$C$5:$J$13,7)*C45*1000000)/(25*360))-(100000000*Y93)</f>
        <v>2940467.9815876051</v>
      </c>
      <c r="D186" s="94">
        <f t="shared" si="91"/>
        <v>0</v>
      </c>
      <c r="E186" s="92">
        <f t="shared" si="91"/>
        <v>0</v>
      </c>
      <c r="F186" s="93">
        <f t="shared" si="91"/>
        <v>0</v>
      </c>
      <c r="G186" s="93">
        <f t="shared" si="91"/>
        <v>0</v>
      </c>
      <c r="H186" s="93">
        <f t="shared" si="91"/>
        <v>0</v>
      </c>
      <c r="I186" s="93">
        <f t="shared" si="91"/>
        <v>0</v>
      </c>
      <c r="J186" s="93">
        <f t="shared" si="91"/>
        <v>0</v>
      </c>
      <c r="K186" s="93">
        <f t="shared" si="91"/>
        <v>0</v>
      </c>
      <c r="L186" s="93">
        <f t="shared" si="91"/>
        <v>0</v>
      </c>
      <c r="M186" s="93">
        <f t="shared" si="91"/>
        <v>0</v>
      </c>
      <c r="N186" s="93">
        <f t="shared" si="91"/>
        <v>0</v>
      </c>
      <c r="O186" s="93">
        <f t="shared" si="91"/>
        <v>0</v>
      </c>
      <c r="P186" s="93">
        <f t="shared" si="91"/>
        <v>0</v>
      </c>
      <c r="Q186" s="93">
        <f t="shared" si="91"/>
        <v>0</v>
      </c>
      <c r="R186" s="93">
        <f t="shared" si="91"/>
        <v>0</v>
      </c>
      <c r="S186" s="93">
        <f t="shared" si="91"/>
        <v>0</v>
      </c>
      <c r="T186" s="93">
        <f t="shared" si="91"/>
        <v>0</v>
      </c>
      <c r="U186" s="93">
        <f t="shared" si="91"/>
        <v>0</v>
      </c>
      <c r="V186" s="16">
        <f t="shared" si="91"/>
        <v>0</v>
      </c>
      <c r="W186" s="153">
        <f t="shared" si="90"/>
        <v>2940467.9815876051</v>
      </c>
    </row>
    <row r="187" spans="2:23" ht="15" x14ac:dyDescent="0.25">
      <c r="B187" s="151" t="s">
        <v>2</v>
      </c>
      <c r="C187" s="19">
        <f t="shared" ref="C187:V187" si="92">C140-C163-IF(C46=0,0,(VLOOKUP(C22,$C$5:$J$13,7)*C46*1000000)/(25*360))-(100000000*Y94)</f>
        <v>2281092.2657144768</v>
      </c>
      <c r="D187" s="94">
        <f t="shared" si="92"/>
        <v>0</v>
      </c>
      <c r="E187" s="94">
        <f t="shared" si="92"/>
        <v>713912.64364280226</v>
      </c>
      <c r="F187" s="92">
        <f t="shared" si="92"/>
        <v>0</v>
      </c>
      <c r="G187" s="93">
        <f t="shared" si="92"/>
        <v>0</v>
      </c>
      <c r="H187" s="93">
        <f t="shared" si="92"/>
        <v>0</v>
      </c>
      <c r="I187" s="93">
        <f t="shared" si="92"/>
        <v>0</v>
      </c>
      <c r="J187" s="93">
        <f t="shared" si="92"/>
        <v>0</v>
      </c>
      <c r="K187" s="93">
        <f t="shared" si="92"/>
        <v>0</v>
      </c>
      <c r="L187" s="93">
        <f t="shared" si="92"/>
        <v>0</v>
      </c>
      <c r="M187" s="93">
        <f t="shared" si="92"/>
        <v>0</v>
      </c>
      <c r="N187" s="93">
        <f t="shared" si="92"/>
        <v>0</v>
      </c>
      <c r="O187" s="93">
        <f t="shared" si="92"/>
        <v>0</v>
      </c>
      <c r="P187" s="93">
        <f t="shared" si="92"/>
        <v>0</v>
      </c>
      <c r="Q187" s="93">
        <f t="shared" si="92"/>
        <v>0</v>
      </c>
      <c r="R187" s="93">
        <f t="shared" si="92"/>
        <v>0</v>
      </c>
      <c r="S187" s="93">
        <f t="shared" si="92"/>
        <v>0</v>
      </c>
      <c r="T187" s="93">
        <f t="shared" si="92"/>
        <v>0</v>
      </c>
      <c r="U187" s="93">
        <f t="shared" si="92"/>
        <v>0</v>
      </c>
      <c r="V187" s="16">
        <f t="shared" si="92"/>
        <v>0</v>
      </c>
      <c r="W187" s="153">
        <f t="shared" si="90"/>
        <v>2995004.9093572791</v>
      </c>
    </row>
    <row r="188" spans="2:23" ht="15" x14ac:dyDescent="0.25">
      <c r="B188" s="151" t="s">
        <v>18</v>
      </c>
      <c r="C188" s="19">
        <f t="shared" ref="C188:V188" si="93">C141-C164-IF(C47=0,0,(VLOOKUP(C23,$C$5:$J$13,7)*C47*1000000)/(25*360))-(100000000*Y95)</f>
        <v>1423143.9076843541</v>
      </c>
      <c r="D188" s="94">
        <f t="shared" si="93"/>
        <v>0</v>
      </c>
      <c r="E188" s="94">
        <f t="shared" si="93"/>
        <v>2021146.7313531132</v>
      </c>
      <c r="F188" s="94">
        <f t="shared" si="93"/>
        <v>740349.09516661707</v>
      </c>
      <c r="G188" s="92">
        <f t="shared" si="93"/>
        <v>0</v>
      </c>
      <c r="H188" s="93">
        <f t="shared" si="93"/>
        <v>0</v>
      </c>
      <c r="I188" s="93">
        <f t="shared" si="93"/>
        <v>0</v>
      </c>
      <c r="J188" s="93">
        <f t="shared" si="93"/>
        <v>0</v>
      </c>
      <c r="K188" s="93">
        <f t="shared" si="93"/>
        <v>0</v>
      </c>
      <c r="L188" s="93">
        <f t="shared" si="93"/>
        <v>0</v>
      </c>
      <c r="M188" s="93">
        <f t="shared" si="93"/>
        <v>0</v>
      </c>
      <c r="N188" s="93">
        <f t="shared" si="93"/>
        <v>0</v>
      </c>
      <c r="O188" s="93">
        <f t="shared" si="93"/>
        <v>0</v>
      </c>
      <c r="P188" s="93">
        <f t="shared" si="93"/>
        <v>0</v>
      </c>
      <c r="Q188" s="93">
        <f t="shared" si="93"/>
        <v>0</v>
      </c>
      <c r="R188" s="93">
        <f t="shared" si="93"/>
        <v>0</v>
      </c>
      <c r="S188" s="93">
        <f t="shared" si="93"/>
        <v>0</v>
      </c>
      <c r="T188" s="93">
        <f t="shared" si="93"/>
        <v>0</v>
      </c>
      <c r="U188" s="93">
        <f t="shared" si="93"/>
        <v>0</v>
      </c>
      <c r="V188" s="16">
        <f t="shared" si="93"/>
        <v>0</v>
      </c>
      <c r="W188" s="153">
        <f t="shared" si="90"/>
        <v>4184639.7342040846</v>
      </c>
    </row>
    <row r="189" spans="2:23" ht="15" x14ac:dyDescent="0.25">
      <c r="B189" s="151" t="s">
        <v>2174</v>
      </c>
      <c r="C189" s="19">
        <f t="shared" ref="C189:V189" si="94">C142-C165-IF(C48=0,0,(VLOOKUP(C24,$C$5:$J$13,7)*C48*1000000)/(25*360))-(100000000*Y96)</f>
        <v>1123368.8535232875</v>
      </c>
      <c r="D189" s="94">
        <f t="shared" si="94"/>
        <v>0</v>
      </c>
      <c r="E189" s="94">
        <f t="shared" si="94"/>
        <v>1826075.4592617683</v>
      </c>
      <c r="F189" s="94">
        <f t="shared" si="94"/>
        <v>542255.32402387948</v>
      </c>
      <c r="G189" s="94">
        <f t="shared" si="94"/>
        <v>-23113.669642867506</v>
      </c>
      <c r="H189" s="92">
        <f t="shared" si="94"/>
        <v>0</v>
      </c>
      <c r="I189" s="93">
        <f t="shared" si="94"/>
        <v>0</v>
      </c>
      <c r="J189" s="93">
        <f t="shared" si="94"/>
        <v>0</v>
      </c>
      <c r="K189" s="93">
        <f t="shared" si="94"/>
        <v>0</v>
      </c>
      <c r="L189" s="93">
        <f t="shared" si="94"/>
        <v>0</v>
      </c>
      <c r="M189" s="93">
        <f t="shared" si="94"/>
        <v>0</v>
      </c>
      <c r="N189" s="93">
        <f t="shared" si="94"/>
        <v>0</v>
      </c>
      <c r="O189" s="93">
        <f t="shared" si="94"/>
        <v>0</v>
      </c>
      <c r="P189" s="93">
        <f t="shared" si="94"/>
        <v>0</v>
      </c>
      <c r="Q189" s="93">
        <f t="shared" si="94"/>
        <v>0</v>
      </c>
      <c r="R189" s="93">
        <f t="shared" si="94"/>
        <v>0</v>
      </c>
      <c r="S189" s="93">
        <f t="shared" si="94"/>
        <v>0</v>
      </c>
      <c r="T189" s="93">
        <f t="shared" si="94"/>
        <v>0</v>
      </c>
      <c r="U189" s="93">
        <f t="shared" si="94"/>
        <v>0</v>
      </c>
      <c r="V189" s="16">
        <f t="shared" si="94"/>
        <v>0</v>
      </c>
      <c r="W189" s="153">
        <f t="shared" si="90"/>
        <v>3468585.9671660676</v>
      </c>
    </row>
    <row r="190" spans="2:23" ht="15" x14ac:dyDescent="0.25">
      <c r="B190" s="151" t="s">
        <v>2169</v>
      </c>
      <c r="C190" s="19">
        <f t="shared" ref="C190:V190" si="95">C143-C166-IF(C49=0,0,(VLOOKUP(C25,$C$5:$J$13,7)*C49*1000000)/(25*360))-(100000000*Y97)</f>
        <v>0</v>
      </c>
      <c r="D190" s="94">
        <f t="shared" si="95"/>
        <v>2014871.9478219759</v>
      </c>
      <c r="E190" s="94">
        <f t="shared" si="95"/>
        <v>3353284.1725748489</v>
      </c>
      <c r="F190" s="94">
        <f t="shared" si="95"/>
        <v>3804323.269874312</v>
      </c>
      <c r="G190" s="94">
        <f t="shared" si="95"/>
        <v>2678227.7451366703</v>
      </c>
      <c r="H190" s="94">
        <f t="shared" si="95"/>
        <v>2234447.9909423469</v>
      </c>
      <c r="I190" s="92">
        <f t="shared" si="95"/>
        <v>0</v>
      </c>
      <c r="J190" s="93">
        <f t="shared" si="95"/>
        <v>0</v>
      </c>
      <c r="K190" s="93">
        <f t="shared" si="95"/>
        <v>0</v>
      </c>
      <c r="L190" s="93">
        <f t="shared" si="95"/>
        <v>0</v>
      </c>
      <c r="M190" s="93">
        <f t="shared" si="95"/>
        <v>0</v>
      </c>
      <c r="N190" s="93">
        <f t="shared" si="95"/>
        <v>0</v>
      </c>
      <c r="O190" s="93">
        <f t="shared" si="95"/>
        <v>0</v>
      </c>
      <c r="P190" s="93">
        <f t="shared" si="95"/>
        <v>0</v>
      </c>
      <c r="Q190" s="93">
        <f t="shared" si="95"/>
        <v>0</v>
      </c>
      <c r="R190" s="93">
        <f t="shared" si="95"/>
        <v>0</v>
      </c>
      <c r="S190" s="93">
        <f t="shared" si="95"/>
        <v>0</v>
      </c>
      <c r="T190" s="93">
        <f t="shared" si="95"/>
        <v>0</v>
      </c>
      <c r="U190" s="93">
        <f t="shared" si="95"/>
        <v>0</v>
      </c>
      <c r="V190" s="16">
        <f t="shared" si="95"/>
        <v>0</v>
      </c>
      <c r="W190" s="153">
        <f t="shared" si="90"/>
        <v>14085155.126350153</v>
      </c>
    </row>
    <row r="191" spans="2:23" ht="15" x14ac:dyDescent="0.25">
      <c r="B191" s="151" t="s">
        <v>2170</v>
      </c>
      <c r="C191" s="19">
        <f t="shared" ref="C191:V191" si="96">C144-C167-IF(C50=0,0,(VLOOKUP(C26,$C$5:$J$13,7)*C50*1000000)/(25*360))-(100000000*Y98)</f>
        <v>0</v>
      </c>
      <c r="D191" s="94">
        <f t="shared" si="96"/>
        <v>1260499.2394811555</v>
      </c>
      <c r="E191" s="94">
        <f t="shared" si="96"/>
        <v>2053788.1941437067</v>
      </c>
      <c r="F191" s="94">
        <f t="shared" si="96"/>
        <v>2225567.7832951541</v>
      </c>
      <c r="G191" s="94">
        <f t="shared" si="96"/>
        <v>1577767.8011170418</v>
      </c>
      <c r="H191" s="94">
        <f t="shared" si="96"/>
        <v>1337152.1186952195</v>
      </c>
      <c r="I191" s="94">
        <f t="shared" si="96"/>
        <v>0</v>
      </c>
      <c r="J191" s="92">
        <f t="shared" si="96"/>
        <v>0</v>
      </c>
      <c r="K191" s="93">
        <f t="shared" si="96"/>
        <v>0</v>
      </c>
      <c r="L191" s="93">
        <f t="shared" si="96"/>
        <v>0</v>
      </c>
      <c r="M191" s="93">
        <f t="shared" si="96"/>
        <v>0</v>
      </c>
      <c r="N191" s="93">
        <f t="shared" si="96"/>
        <v>0</v>
      </c>
      <c r="O191" s="93">
        <f t="shared" si="96"/>
        <v>0</v>
      </c>
      <c r="P191" s="93">
        <f t="shared" si="96"/>
        <v>0</v>
      </c>
      <c r="Q191" s="93">
        <f t="shared" si="96"/>
        <v>0</v>
      </c>
      <c r="R191" s="93">
        <f t="shared" si="96"/>
        <v>0</v>
      </c>
      <c r="S191" s="93">
        <f t="shared" si="96"/>
        <v>0</v>
      </c>
      <c r="T191" s="93">
        <f t="shared" si="96"/>
        <v>0</v>
      </c>
      <c r="U191" s="93">
        <f t="shared" si="96"/>
        <v>0</v>
      </c>
      <c r="V191" s="16">
        <f t="shared" si="96"/>
        <v>0</v>
      </c>
      <c r="W191" s="153">
        <f t="shared" si="90"/>
        <v>8454775.1367322784</v>
      </c>
    </row>
    <row r="192" spans="2:23" ht="15" x14ac:dyDescent="0.25">
      <c r="B192" s="151" t="s">
        <v>17</v>
      </c>
      <c r="C192" s="19">
        <f t="shared" ref="C192:V192" si="97">C145-C168-IF(C51=0,0,(VLOOKUP(C27,$C$5:$J$13,7)*C51*1000000)/(25*360))-(100000000*Y99)</f>
        <v>374785.38445711992</v>
      </c>
      <c r="D192" s="94">
        <f t="shared" si="97"/>
        <v>459836.59362650447</v>
      </c>
      <c r="E192" s="94">
        <f t="shared" si="97"/>
        <v>2225435.478442682</v>
      </c>
      <c r="F192" s="94">
        <f t="shared" si="97"/>
        <v>2581287.2534347866</v>
      </c>
      <c r="G192" s="94">
        <f t="shared" si="97"/>
        <v>1412094.3962812342</v>
      </c>
      <c r="H192" s="94">
        <f t="shared" si="97"/>
        <v>1075435.2388677411</v>
      </c>
      <c r="I192" s="94">
        <f t="shared" si="97"/>
        <v>1135670.0224677774</v>
      </c>
      <c r="J192" s="94">
        <f t="shared" si="97"/>
        <v>626360.24941146572</v>
      </c>
      <c r="K192" s="92">
        <f t="shared" si="97"/>
        <v>0</v>
      </c>
      <c r="L192" s="93">
        <f t="shared" si="97"/>
        <v>0</v>
      </c>
      <c r="M192" s="93">
        <f t="shared" si="97"/>
        <v>0</v>
      </c>
      <c r="N192" s="93">
        <f t="shared" si="97"/>
        <v>0</v>
      </c>
      <c r="O192" s="93">
        <f t="shared" si="97"/>
        <v>0</v>
      </c>
      <c r="P192" s="93">
        <f t="shared" si="97"/>
        <v>0</v>
      </c>
      <c r="Q192" s="93">
        <f t="shared" si="97"/>
        <v>0</v>
      </c>
      <c r="R192" s="93">
        <f t="shared" si="97"/>
        <v>0</v>
      </c>
      <c r="S192" s="93">
        <f t="shared" si="97"/>
        <v>0</v>
      </c>
      <c r="T192" s="93">
        <f t="shared" si="97"/>
        <v>0</v>
      </c>
      <c r="U192" s="93">
        <f t="shared" si="97"/>
        <v>0</v>
      </c>
      <c r="V192" s="16">
        <f t="shared" si="97"/>
        <v>0</v>
      </c>
      <c r="W192" s="153">
        <f t="shared" si="90"/>
        <v>9890904.6169893108</v>
      </c>
    </row>
    <row r="193" spans="2:23" ht="15" x14ac:dyDescent="0.25">
      <c r="B193" s="151" t="s">
        <v>2175</v>
      </c>
      <c r="C193" s="19">
        <f t="shared" ref="C193:V193" si="98">C146-C169-IF(C52=0,0,(VLOOKUP(C28,$C$5:$J$13,7)*C52*1000000)/(25*360))-(100000000*Y100)</f>
        <v>289405.72040442901</v>
      </c>
      <c r="D193" s="94">
        <f t="shared" si="98"/>
        <v>510885.07886005443</v>
      </c>
      <c r="E193" s="94">
        <f t="shared" si="98"/>
        <v>1836269.9614154412</v>
      </c>
      <c r="F193" s="94">
        <f t="shared" si="98"/>
        <v>2129380.9193574032</v>
      </c>
      <c r="G193" s="94">
        <f t="shared" si="98"/>
        <v>1179844.8189933223</v>
      </c>
      <c r="H193" s="94">
        <f t="shared" si="98"/>
        <v>967865.41632977698</v>
      </c>
      <c r="I193" s="94">
        <f t="shared" si="98"/>
        <v>994270.40250252397</v>
      </c>
      <c r="J193" s="94">
        <f t="shared" si="98"/>
        <v>835587.90287665406</v>
      </c>
      <c r="K193" s="94">
        <f t="shared" si="98"/>
        <v>152042.58009776438</v>
      </c>
      <c r="L193" s="92">
        <f t="shared" si="98"/>
        <v>0</v>
      </c>
      <c r="M193" s="93">
        <f t="shared" si="98"/>
        <v>0</v>
      </c>
      <c r="N193" s="93">
        <f t="shared" si="98"/>
        <v>0</v>
      </c>
      <c r="O193" s="93">
        <f t="shared" si="98"/>
        <v>0</v>
      </c>
      <c r="P193" s="93">
        <f t="shared" si="98"/>
        <v>0</v>
      </c>
      <c r="Q193" s="93">
        <f t="shared" si="98"/>
        <v>0</v>
      </c>
      <c r="R193" s="93">
        <f t="shared" si="98"/>
        <v>0</v>
      </c>
      <c r="S193" s="93">
        <f t="shared" si="98"/>
        <v>0</v>
      </c>
      <c r="T193" s="93">
        <f t="shared" si="98"/>
        <v>0</v>
      </c>
      <c r="U193" s="93">
        <f t="shared" si="98"/>
        <v>0</v>
      </c>
      <c r="V193" s="16">
        <f t="shared" si="98"/>
        <v>0</v>
      </c>
      <c r="W193" s="153">
        <f t="shared" si="90"/>
        <v>8895552.8008373696</v>
      </c>
    </row>
    <row r="194" spans="2:23" ht="15" x14ac:dyDescent="0.25">
      <c r="B194" s="151" t="s">
        <v>2173</v>
      </c>
      <c r="C194" s="19">
        <f t="shared" ref="C194:V194" si="99">C147-C170-IF(C53=0,0,(VLOOKUP(C29,$C$5:$J$13,7)*C53*1000000)/(25*360))-(100000000*Y101)</f>
        <v>782859.32516679156</v>
      </c>
      <c r="D194" s="94">
        <f t="shared" si="99"/>
        <v>0</v>
      </c>
      <c r="E194" s="94">
        <f t="shared" si="99"/>
        <v>4643954.7483217046</v>
      </c>
      <c r="F194" s="94">
        <f t="shared" si="99"/>
        <v>3594229.627491496</v>
      </c>
      <c r="G194" s="94">
        <f t="shared" si="99"/>
        <v>1640280.7611524672</v>
      </c>
      <c r="H194" s="94">
        <f t="shared" si="99"/>
        <v>1414026.5365330714</v>
      </c>
      <c r="I194" s="94">
        <f t="shared" si="99"/>
        <v>2113967.0885994504</v>
      </c>
      <c r="J194" s="94">
        <f t="shared" si="99"/>
        <v>1274187.7434764311</v>
      </c>
      <c r="K194" s="94">
        <f t="shared" si="99"/>
        <v>1005949.4387339106</v>
      </c>
      <c r="L194" s="94">
        <f t="shared" si="99"/>
        <v>1053315.2157362914</v>
      </c>
      <c r="M194" s="92">
        <f t="shared" si="99"/>
        <v>0</v>
      </c>
      <c r="N194" s="93">
        <f t="shared" si="99"/>
        <v>0</v>
      </c>
      <c r="O194" s="93">
        <f t="shared" si="99"/>
        <v>0</v>
      </c>
      <c r="P194" s="93">
        <f t="shared" si="99"/>
        <v>0</v>
      </c>
      <c r="Q194" s="93">
        <f t="shared" si="99"/>
        <v>0</v>
      </c>
      <c r="R194" s="93">
        <f t="shared" si="99"/>
        <v>0</v>
      </c>
      <c r="S194" s="93">
        <f t="shared" si="99"/>
        <v>0</v>
      </c>
      <c r="T194" s="93">
        <f t="shared" si="99"/>
        <v>0</v>
      </c>
      <c r="U194" s="93">
        <f t="shared" si="99"/>
        <v>0</v>
      </c>
      <c r="V194" s="16">
        <f t="shared" si="99"/>
        <v>0</v>
      </c>
      <c r="W194" s="153">
        <f t="shared" si="90"/>
        <v>17522770.485211615</v>
      </c>
    </row>
    <row r="195" spans="2:23" ht="15" x14ac:dyDescent="0.25">
      <c r="B195" s="151" t="s">
        <v>6</v>
      </c>
      <c r="C195" s="19">
        <f t="shared" ref="C195:V195" si="100">C148-C171-IF(C54=0,0,(VLOOKUP(C30,$C$5:$J$13,7)*C54*1000000)/(25*360))-(100000000*Y102)</f>
        <v>1363819.9752458471</v>
      </c>
      <c r="D195" s="94">
        <f t="shared" si="100"/>
        <v>0</v>
      </c>
      <c r="E195" s="94">
        <f t="shared" si="100"/>
        <v>1947525.7054819744</v>
      </c>
      <c r="F195" s="94">
        <f t="shared" si="100"/>
        <v>1397412.5204916247</v>
      </c>
      <c r="G195" s="94">
        <f t="shared" si="100"/>
        <v>2056271.3333341237</v>
      </c>
      <c r="H195" s="94">
        <f t="shared" si="100"/>
        <v>1684726.7125829281</v>
      </c>
      <c r="I195" s="94">
        <f t="shared" si="100"/>
        <v>2419844.0308275907</v>
      </c>
      <c r="J195" s="94">
        <f t="shared" si="100"/>
        <v>1405760.0511795378</v>
      </c>
      <c r="K195" s="94">
        <f t="shared" si="100"/>
        <v>1597929.0030433754</v>
      </c>
      <c r="L195" s="94">
        <f t="shared" si="100"/>
        <v>1749125.3512740633</v>
      </c>
      <c r="M195" s="94">
        <f t="shared" si="100"/>
        <v>3115750.1038674908</v>
      </c>
      <c r="N195" s="92">
        <f t="shared" si="100"/>
        <v>0</v>
      </c>
      <c r="O195" s="93">
        <f t="shared" si="100"/>
        <v>0</v>
      </c>
      <c r="P195" s="93">
        <f t="shared" si="100"/>
        <v>0</v>
      </c>
      <c r="Q195" s="93">
        <f t="shared" si="100"/>
        <v>0</v>
      </c>
      <c r="R195" s="93">
        <f t="shared" si="100"/>
        <v>0</v>
      </c>
      <c r="S195" s="93">
        <f t="shared" si="100"/>
        <v>0</v>
      </c>
      <c r="T195" s="93">
        <f t="shared" si="100"/>
        <v>0</v>
      </c>
      <c r="U195" s="93">
        <f t="shared" si="100"/>
        <v>0</v>
      </c>
      <c r="V195" s="16">
        <f t="shared" si="100"/>
        <v>0</v>
      </c>
      <c r="W195" s="153">
        <f t="shared" si="90"/>
        <v>18738164.78732856</v>
      </c>
    </row>
    <row r="196" spans="2:23" ht="15" x14ac:dyDescent="0.25">
      <c r="B196" s="86" t="s">
        <v>2713</v>
      </c>
      <c r="C196" s="19">
        <f t="shared" ref="C196:V196" si="101">C149-C172-IF(C55=0,0,(VLOOKUP(C31,$C$5:$J$13,7)*C55*1000000)/(25*360))-(100000000*Y103)</f>
        <v>108438.50812876385</v>
      </c>
      <c r="D196" s="94">
        <f t="shared" si="101"/>
        <v>850268.14046301867</v>
      </c>
      <c r="E196" s="94">
        <f t="shared" si="101"/>
        <v>778059.45419833739</v>
      </c>
      <c r="F196" s="94">
        <f t="shared" si="101"/>
        <v>750036.95505639759</v>
      </c>
      <c r="G196" s="94">
        <f t="shared" si="101"/>
        <v>532874.81721990404</v>
      </c>
      <c r="H196" s="94">
        <f t="shared" si="101"/>
        <v>525300.60324295156</v>
      </c>
      <c r="I196" s="94">
        <f t="shared" si="101"/>
        <v>984179.72282785235</v>
      </c>
      <c r="J196" s="94">
        <f t="shared" si="101"/>
        <v>646873.10543814523</v>
      </c>
      <c r="K196" s="94">
        <f t="shared" si="101"/>
        <v>0</v>
      </c>
      <c r="L196" s="94">
        <f t="shared" si="101"/>
        <v>324307.92382592295</v>
      </c>
      <c r="M196" s="94">
        <f t="shared" si="101"/>
        <v>0</v>
      </c>
      <c r="N196" s="94">
        <f t="shared" si="101"/>
        <v>682956.41896837263</v>
      </c>
      <c r="O196" s="92">
        <f t="shared" si="101"/>
        <v>0</v>
      </c>
      <c r="P196" s="93">
        <f t="shared" si="101"/>
        <v>0</v>
      </c>
      <c r="Q196" s="93">
        <f t="shared" si="101"/>
        <v>0</v>
      </c>
      <c r="R196" s="93">
        <f t="shared" si="101"/>
        <v>0</v>
      </c>
      <c r="S196" s="93">
        <f t="shared" si="101"/>
        <v>0</v>
      </c>
      <c r="T196" s="93">
        <f t="shared" si="101"/>
        <v>0</v>
      </c>
      <c r="U196" s="93">
        <f t="shared" si="101"/>
        <v>0</v>
      </c>
      <c r="V196" s="16">
        <f t="shared" si="101"/>
        <v>0</v>
      </c>
      <c r="W196" s="153">
        <f t="shared" si="90"/>
        <v>6183295.6493696673</v>
      </c>
    </row>
    <row r="197" spans="2:23" ht="15" x14ac:dyDescent="0.25">
      <c r="B197" s="151" t="s">
        <v>2171</v>
      </c>
      <c r="C197" s="19">
        <f t="shared" ref="C197:V197" si="102">C150-C173-IF(C56=0,0,(VLOOKUP(C32,$C$5:$J$13,7)*C56*1000000)/(25*360))-(100000000*Y104)</f>
        <v>879616.68381731934</v>
      </c>
      <c r="D197" s="94">
        <f t="shared" si="102"/>
        <v>2560265.8716466571</v>
      </c>
      <c r="E197" s="94">
        <f t="shared" si="102"/>
        <v>2938409.8757376391</v>
      </c>
      <c r="F197" s="94">
        <f t="shared" si="102"/>
        <v>2648016.5720016994</v>
      </c>
      <c r="G197" s="94">
        <f t="shared" si="102"/>
        <v>1825644.6190881336</v>
      </c>
      <c r="H197" s="94">
        <f t="shared" si="102"/>
        <v>1514165.9151823355</v>
      </c>
      <c r="I197" s="94">
        <f t="shared" si="102"/>
        <v>1056003.7232219812</v>
      </c>
      <c r="J197" s="94">
        <f t="shared" si="102"/>
        <v>468691.2408340291</v>
      </c>
      <c r="K197" s="94">
        <f t="shared" si="102"/>
        <v>1036817.2599459006</v>
      </c>
      <c r="L197" s="94">
        <f t="shared" si="102"/>
        <v>900154.14306813641</v>
      </c>
      <c r="M197" s="94">
        <f t="shared" si="102"/>
        <v>1514632.9223321772</v>
      </c>
      <c r="N197" s="94">
        <f t="shared" si="102"/>
        <v>1736646.0027152137</v>
      </c>
      <c r="O197" s="94">
        <f t="shared" si="102"/>
        <v>1192402.2771666576</v>
      </c>
      <c r="P197" s="92">
        <f t="shared" si="102"/>
        <v>0</v>
      </c>
      <c r="Q197" s="93">
        <f t="shared" si="102"/>
        <v>0</v>
      </c>
      <c r="R197" s="93">
        <f t="shared" si="102"/>
        <v>0</v>
      </c>
      <c r="S197" s="93">
        <f t="shared" si="102"/>
        <v>0</v>
      </c>
      <c r="T197" s="93">
        <f t="shared" si="102"/>
        <v>0</v>
      </c>
      <c r="U197" s="93">
        <f t="shared" si="102"/>
        <v>0</v>
      </c>
      <c r="V197" s="16">
        <f t="shared" si="102"/>
        <v>0</v>
      </c>
      <c r="W197" s="153">
        <f t="shared" si="90"/>
        <v>20271467.106757883</v>
      </c>
    </row>
    <row r="198" spans="2:23" ht="15" x14ac:dyDescent="0.25">
      <c r="B198" s="151" t="s">
        <v>2172</v>
      </c>
      <c r="C198" s="19">
        <f t="shared" ref="C198:V198" si="103">C151-C174-IF(C57=0,0,(VLOOKUP(C33,$C$5:$J$13,7)*C57*1000000)/(25*360))-(100000000*Y105)</f>
        <v>781774.59962937736</v>
      </c>
      <c r="D198" s="94">
        <f t="shared" si="103"/>
        <v>0</v>
      </c>
      <c r="E198" s="94">
        <f t="shared" si="103"/>
        <v>2559413.9829793838</v>
      </c>
      <c r="F198" s="94">
        <f t="shared" si="103"/>
        <v>2145082.5725351959</v>
      </c>
      <c r="G198" s="94">
        <f t="shared" si="103"/>
        <v>561778.51878350996</v>
      </c>
      <c r="H198" s="94">
        <f t="shared" si="103"/>
        <v>614530.80325469782</v>
      </c>
      <c r="I198" s="94">
        <f t="shared" si="103"/>
        <v>1560821.4547232429</v>
      </c>
      <c r="J198" s="94">
        <f t="shared" si="103"/>
        <v>965847.40369381465</v>
      </c>
      <c r="K198" s="94">
        <f t="shared" si="103"/>
        <v>532244.02418094035</v>
      </c>
      <c r="L198" s="94">
        <f t="shared" si="103"/>
        <v>565452.14771726576</v>
      </c>
      <c r="M198" s="94">
        <f t="shared" si="103"/>
        <v>647909.72861038428</v>
      </c>
      <c r="N198" s="94">
        <f t="shared" si="103"/>
        <v>2247461.8386187707</v>
      </c>
      <c r="O198" s="94">
        <f t="shared" si="103"/>
        <v>0</v>
      </c>
      <c r="P198" s="94">
        <f t="shared" si="103"/>
        <v>1139970.0853337685</v>
      </c>
      <c r="Q198" s="92">
        <f t="shared" si="103"/>
        <v>0</v>
      </c>
      <c r="R198" s="93">
        <f t="shared" si="103"/>
        <v>0</v>
      </c>
      <c r="S198" s="93">
        <f t="shared" si="103"/>
        <v>0</v>
      </c>
      <c r="T198" s="93">
        <f t="shared" si="103"/>
        <v>0</v>
      </c>
      <c r="U198" s="93">
        <f t="shared" si="103"/>
        <v>0</v>
      </c>
      <c r="V198" s="16">
        <f t="shared" si="103"/>
        <v>0</v>
      </c>
      <c r="W198" s="153">
        <f t="shared" si="90"/>
        <v>14322287.16006035</v>
      </c>
    </row>
    <row r="199" spans="2:23" ht="15" x14ac:dyDescent="0.25">
      <c r="B199" s="151" t="s">
        <v>2167</v>
      </c>
      <c r="C199" s="19">
        <f t="shared" ref="C199:V199" si="104">C152-C175-IF(C58=0,0,(VLOOKUP(C34,$C$5:$J$13,7)*C58*1000000)/(25*360))-(100000000*Y106)</f>
        <v>518484.76625153556</v>
      </c>
      <c r="D199" s="94">
        <f t="shared" si="104"/>
        <v>1639781.4307023808</v>
      </c>
      <c r="E199" s="94">
        <f t="shared" si="104"/>
        <v>2171712.1373412274</v>
      </c>
      <c r="F199" s="94">
        <f t="shared" si="104"/>
        <v>2186506.9382767552</v>
      </c>
      <c r="G199" s="94">
        <f t="shared" si="104"/>
        <v>1472197.7655872032</v>
      </c>
      <c r="H199" s="94">
        <f t="shared" si="104"/>
        <v>1247227.8561159133</v>
      </c>
      <c r="I199" s="94">
        <f t="shared" si="104"/>
        <v>675985.15091660421</v>
      </c>
      <c r="J199" s="94">
        <f t="shared" si="104"/>
        <v>318670.40724344179</v>
      </c>
      <c r="K199" s="94">
        <f t="shared" si="104"/>
        <v>673924.07167911588</v>
      </c>
      <c r="L199" s="94">
        <f t="shared" si="104"/>
        <v>699742.87178888952</v>
      </c>
      <c r="M199" s="94">
        <f t="shared" si="104"/>
        <v>1209293.2909351347</v>
      </c>
      <c r="N199" s="94">
        <f t="shared" si="104"/>
        <v>1545334.184835864</v>
      </c>
      <c r="O199" s="94">
        <f t="shared" si="104"/>
        <v>945608.01104340411</v>
      </c>
      <c r="P199" s="94">
        <f t="shared" si="104"/>
        <v>423762.97905327036</v>
      </c>
      <c r="Q199" s="94">
        <f t="shared" si="104"/>
        <v>893373.25570366823</v>
      </c>
      <c r="R199" s="92">
        <f t="shared" si="104"/>
        <v>0</v>
      </c>
      <c r="S199" s="93">
        <f t="shared" si="104"/>
        <v>0</v>
      </c>
      <c r="T199" s="93">
        <f t="shared" si="104"/>
        <v>0</v>
      </c>
      <c r="U199" s="93">
        <f t="shared" si="104"/>
        <v>0</v>
      </c>
      <c r="V199" s="16">
        <f t="shared" si="104"/>
        <v>0</v>
      </c>
      <c r="W199" s="153">
        <f t="shared" si="90"/>
        <v>16621605.117474407</v>
      </c>
    </row>
    <row r="200" spans="2:23" ht="15" x14ac:dyDescent="0.25">
      <c r="B200" s="151" t="s">
        <v>3</v>
      </c>
      <c r="C200" s="19">
        <f t="shared" ref="C200:V200" si="105">C153-C176-IF(C59=0,0,(VLOOKUP(C35,$C$5:$J$13,7)*C59*1000000)/(25*360))-(100000000*Y107)</f>
        <v>445300.27237082797</v>
      </c>
      <c r="D200" s="94">
        <f t="shared" si="105"/>
        <v>883359.28813139687</v>
      </c>
      <c r="E200" s="94">
        <f t="shared" si="105"/>
        <v>1163339.4696014072</v>
      </c>
      <c r="F200" s="94">
        <f t="shared" si="105"/>
        <v>1008539.3455789933</v>
      </c>
      <c r="G200" s="94">
        <f t="shared" si="105"/>
        <v>911209.21570846846</v>
      </c>
      <c r="H200" s="94">
        <f t="shared" si="105"/>
        <v>744351.41931274161</v>
      </c>
      <c r="I200" s="94">
        <f t="shared" si="105"/>
        <v>1280364.6105006319</v>
      </c>
      <c r="J200" s="94">
        <f t="shared" si="105"/>
        <v>723528.4838180776</v>
      </c>
      <c r="K200" s="94">
        <f t="shared" si="105"/>
        <v>241998.12650581484</v>
      </c>
      <c r="L200" s="94">
        <f t="shared" si="105"/>
        <v>307466.10041571409</v>
      </c>
      <c r="M200" s="94">
        <f t="shared" si="105"/>
        <v>470141.45369222359</v>
      </c>
      <c r="N200" s="94">
        <f t="shared" si="105"/>
        <v>827274.22049557231</v>
      </c>
      <c r="O200" s="94">
        <f t="shared" si="105"/>
        <v>242631.85420004226</v>
      </c>
      <c r="P200" s="94">
        <f t="shared" si="105"/>
        <v>792069.6301800143</v>
      </c>
      <c r="Q200" s="94">
        <f t="shared" si="105"/>
        <v>456427.74264128896</v>
      </c>
      <c r="R200" s="94">
        <f t="shared" si="105"/>
        <v>484801.91437216586</v>
      </c>
      <c r="S200" s="92">
        <f t="shared" si="105"/>
        <v>0</v>
      </c>
      <c r="T200" s="93">
        <f t="shared" si="105"/>
        <v>0</v>
      </c>
      <c r="U200" s="93">
        <f t="shared" si="105"/>
        <v>0</v>
      </c>
      <c r="V200" s="16">
        <f t="shared" si="105"/>
        <v>0</v>
      </c>
      <c r="W200" s="153">
        <f t="shared" si="90"/>
        <v>10982803.147525381</v>
      </c>
    </row>
    <row r="201" spans="2:23" ht="15" x14ac:dyDescent="0.25">
      <c r="B201" s="151" t="s">
        <v>1</v>
      </c>
      <c r="C201" s="19">
        <f t="shared" ref="C201:V201" si="106">C154-C177-IF(C60=0,0,(VLOOKUP(C36,$C$5:$J$13,7)*C60*1000000)/(25*360))-(100000000*Y108)</f>
        <v>0</v>
      </c>
      <c r="D201" s="94">
        <f t="shared" si="106"/>
        <v>3075748.6086882041</v>
      </c>
      <c r="E201" s="94">
        <f t="shared" si="106"/>
        <v>5365152.9301188635</v>
      </c>
      <c r="F201" s="94">
        <f t="shared" si="106"/>
        <v>5456700.8629495678</v>
      </c>
      <c r="G201" s="94">
        <f t="shared" si="106"/>
        <v>4022496.0171705862</v>
      </c>
      <c r="H201" s="94">
        <f t="shared" si="106"/>
        <v>3318004.4253626144</v>
      </c>
      <c r="I201" s="94">
        <f t="shared" si="106"/>
        <v>0</v>
      </c>
      <c r="J201" s="94">
        <f t="shared" si="106"/>
        <v>-15482.283744047396</v>
      </c>
      <c r="K201" s="94">
        <f t="shared" si="106"/>
        <v>1799489.116589457</v>
      </c>
      <c r="L201" s="94">
        <f t="shared" si="106"/>
        <v>1722808.9849509571</v>
      </c>
      <c r="M201" s="94">
        <f t="shared" si="106"/>
        <v>3194705.3201241833</v>
      </c>
      <c r="N201" s="94">
        <f t="shared" si="106"/>
        <v>3497333.1578306109</v>
      </c>
      <c r="O201" s="94">
        <f t="shared" si="106"/>
        <v>1450845.15584065</v>
      </c>
      <c r="P201" s="94">
        <f t="shared" si="106"/>
        <v>1686956.5754305564</v>
      </c>
      <c r="Q201" s="94">
        <f t="shared" si="106"/>
        <v>2549467.4893867886</v>
      </c>
      <c r="R201" s="94">
        <f t="shared" si="106"/>
        <v>1327338.3031813835</v>
      </c>
      <c r="S201" s="94">
        <f t="shared" si="106"/>
        <v>2088525.7576486315</v>
      </c>
      <c r="T201" s="92">
        <f t="shared" si="106"/>
        <v>0</v>
      </c>
      <c r="U201" s="93">
        <f t="shared" si="106"/>
        <v>0</v>
      </c>
      <c r="V201" s="16">
        <f t="shared" si="106"/>
        <v>0</v>
      </c>
      <c r="W201" s="153">
        <f t="shared" si="90"/>
        <v>40540090.421529002</v>
      </c>
    </row>
    <row r="202" spans="2:23" ht="15" x14ac:dyDescent="0.25">
      <c r="B202" s="151" t="s">
        <v>5</v>
      </c>
      <c r="C202" s="19">
        <f t="shared" ref="C202:V202" si="107">C155-C178-IF(C61=0,0,(VLOOKUP(C37,$C$5:$J$13,7)*C61*1000000)/(25*360))-(100000000*Y109)</f>
        <v>0</v>
      </c>
      <c r="D202" s="94">
        <f t="shared" si="107"/>
        <v>2509026.6534053907</v>
      </c>
      <c r="E202" s="94">
        <f t="shared" si="107"/>
        <v>5944806.1036745682</v>
      </c>
      <c r="F202" s="94">
        <f t="shared" si="107"/>
        <v>6203111.3619442293</v>
      </c>
      <c r="G202" s="94">
        <f t="shared" si="107"/>
        <v>2840501.4699166766</v>
      </c>
      <c r="H202" s="94">
        <f t="shared" si="107"/>
        <v>2262556.3918183451</v>
      </c>
      <c r="I202" s="94">
        <f t="shared" si="107"/>
        <v>3438844.9324835557</v>
      </c>
      <c r="J202" s="94">
        <f t="shared" si="107"/>
        <v>1659782.400882019</v>
      </c>
      <c r="K202" s="94">
        <f t="shared" si="107"/>
        <v>1271186.4544044028</v>
      </c>
      <c r="L202" s="94">
        <f t="shared" si="107"/>
        <v>1896677.0301513758</v>
      </c>
      <c r="M202" s="94">
        <f t="shared" si="107"/>
        <v>0</v>
      </c>
      <c r="N202" s="94">
        <f t="shared" si="107"/>
        <v>3320619.3814870934</v>
      </c>
      <c r="O202" s="94">
        <f t="shared" si="107"/>
        <v>648631.66126096924</v>
      </c>
      <c r="P202" s="94">
        <f t="shared" si="107"/>
        <v>3007042.0064002927</v>
      </c>
      <c r="Q202" s="94">
        <f t="shared" si="107"/>
        <v>1889637.9039621789</v>
      </c>
      <c r="R202" s="94">
        <f t="shared" si="107"/>
        <v>2626931.0237258119</v>
      </c>
      <c r="S202" s="94">
        <f t="shared" si="107"/>
        <v>1343926.3863457679</v>
      </c>
      <c r="T202" s="94">
        <f t="shared" si="107"/>
        <v>4722102.3862240836</v>
      </c>
      <c r="U202" s="92">
        <f t="shared" si="107"/>
        <v>0</v>
      </c>
      <c r="V202" s="16">
        <f t="shared" si="107"/>
        <v>0</v>
      </c>
      <c r="W202" s="153">
        <f t="shared" si="90"/>
        <v>45585383.548086762</v>
      </c>
    </row>
    <row r="203" spans="2:23" ht="15.75" thickBot="1" x14ac:dyDescent="0.3">
      <c r="B203" s="151" t="s">
        <v>2176</v>
      </c>
      <c r="C203" s="20">
        <f t="shared" ref="C203:V203" si="108">C156-C179-IF(C62=0,0,(VLOOKUP(C38,$C$5:$J$13,7)*C62*1000000)/(25*360))-(100000000*Y110)</f>
        <v>643093.13677992439</v>
      </c>
      <c r="D203" s="21">
        <f t="shared" si="108"/>
        <v>2394219.5848305067</v>
      </c>
      <c r="E203" s="21">
        <f t="shared" si="108"/>
        <v>3779605.0882675047</v>
      </c>
      <c r="F203" s="21">
        <f t="shared" si="108"/>
        <v>3810534.7559367963</v>
      </c>
      <c r="G203" s="21">
        <f t="shared" si="108"/>
        <v>2952155.1969202855</v>
      </c>
      <c r="H203" s="21">
        <f t="shared" si="108"/>
        <v>2441687.904088065</v>
      </c>
      <c r="I203" s="21">
        <f t="shared" si="108"/>
        <v>2870436.3318694294</v>
      </c>
      <c r="J203" s="21">
        <f t="shared" si="108"/>
        <v>1906259.367350209</v>
      </c>
      <c r="K203" s="21">
        <f t="shared" si="108"/>
        <v>1066781.2042272205</v>
      </c>
      <c r="L203" s="21">
        <f t="shared" si="108"/>
        <v>945411.33469049726</v>
      </c>
      <c r="M203" s="21">
        <f t="shared" si="108"/>
        <v>1499303.305412757</v>
      </c>
      <c r="N203" s="21">
        <f t="shared" si="108"/>
        <v>1827112.3093739271</v>
      </c>
      <c r="O203" s="21">
        <f t="shared" si="108"/>
        <v>358636.65674994525</v>
      </c>
      <c r="P203" s="21">
        <f t="shared" si="108"/>
        <v>3110670.0653553591</v>
      </c>
      <c r="Q203" s="21">
        <f t="shared" si="108"/>
        <v>1309905.0355651109</v>
      </c>
      <c r="R203" s="21">
        <f t="shared" si="108"/>
        <v>2605470.2707512081</v>
      </c>
      <c r="S203" s="21">
        <f t="shared" si="108"/>
        <v>693112.01113157358</v>
      </c>
      <c r="T203" s="21">
        <f t="shared" si="108"/>
        <v>4182622.9337423281</v>
      </c>
      <c r="U203" s="21">
        <f t="shared" si="108"/>
        <v>2341745.6728404718</v>
      </c>
      <c r="V203" s="17">
        <f t="shared" si="108"/>
        <v>0</v>
      </c>
      <c r="W203" s="153">
        <f t="shared" si="90"/>
        <v>40738762.165883124</v>
      </c>
    </row>
    <row r="204" spans="2:23" x14ac:dyDescent="0.2">
      <c r="B204" s="152" t="s">
        <v>28</v>
      </c>
      <c r="C204" s="153">
        <f>SUM(C184:C203)</f>
        <v>14353835.650774326</v>
      </c>
      <c r="D204" s="153">
        <f t="shared" ref="D204:V204" si="109">SUM(D184:D203)</f>
        <v>18158762.437657245</v>
      </c>
      <c r="E204" s="153">
        <f t="shared" si="109"/>
        <v>45321892.136556976</v>
      </c>
      <c r="F204" s="153">
        <f t="shared" si="109"/>
        <v>41223335.157414913</v>
      </c>
      <c r="G204" s="153">
        <f t="shared" si="109"/>
        <v>25640230.80676676</v>
      </c>
      <c r="H204" s="153">
        <f t="shared" si="109"/>
        <v>21381479.332328748</v>
      </c>
      <c r="I204" s="153">
        <f t="shared" si="109"/>
        <v>18530387.470940642</v>
      </c>
      <c r="J204" s="153">
        <f t="shared" si="109"/>
        <v>10816066.072459778</v>
      </c>
      <c r="K204" s="153">
        <f t="shared" si="109"/>
        <v>9378361.2794079017</v>
      </c>
      <c r="L204" s="153">
        <f t="shared" si="109"/>
        <v>10164461.103619114</v>
      </c>
      <c r="M204" s="153">
        <f t="shared" si="109"/>
        <v>11651736.12497435</v>
      </c>
      <c r="N204" s="153">
        <f t="shared" si="109"/>
        <v>15684737.514325425</v>
      </c>
      <c r="O204" s="153">
        <f t="shared" si="109"/>
        <v>4838755.6162616685</v>
      </c>
      <c r="P204" s="153">
        <f t="shared" si="109"/>
        <v>10160471.341753261</v>
      </c>
      <c r="Q204" s="153">
        <f t="shared" si="109"/>
        <v>7098811.4272590354</v>
      </c>
      <c r="R204" s="153">
        <f t="shared" si="109"/>
        <v>7044541.5120305698</v>
      </c>
      <c r="S204" s="153">
        <f t="shared" si="109"/>
        <v>4125564.1551259728</v>
      </c>
      <c r="T204" s="153">
        <f t="shared" si="109"/>
        <v>8904725.3199664112</v>
      </c>
      <c r="U204" s="153">
        <f t="shared" si="109"/>
        <v>2341745.6728404718</v>
      </c>
      <c r="V204" s="153">
        <f t="shared" si="109"/>
        <v>0</v>
      </c>
      <c r="W204" s="153">
        <f t="shared" ref="W204" si="110">SUM(C204:V204)</f>
        <v>286819900.13246357</v>
      </c>
    </row>
    <row r="205" spans="2:23" x14ac:dyDescent="0.2">
      <c r="C205" s="154"/>
    </row>
  </sheetData>
  <mergeCells count="3">
    <mergeCell ref="P3:Q3"/>
    <mergeCell ref="P8:Q8"/>
    <mergeCell ref="D89:E89"/>
  </mergeCells>
  <conditionalFormatting sqref="C91:L110">
    <cfRule type="cellIs" dxfId="5" priority="5" operator="greaterThan">
      <formula>$D$9</formula>
    </cfRule>
  </conditionalFormatting>
  <conditionalFormatting sqref="C43:L62">
    <cfRule type="cellIs" dxfId="4" priority="4" operator="greaterThan">
      <formula>$D$9</formula>
    </cfRule>
  </conditionalFormatting>
  <conditionalFormatting sqref="M91:V110">
    <cfRule type="cellIs" dxfId="3" priority="3" operator="greaterThan">
      <formula>$D$9</formula>
    </cfRule>
  </conditionalFormatting>
  <conditionalFormatting sqref="M43:V62">
    <cfRule type="cellIs" dxfId="2" priority="2" operator="greaterThan">
      <formula>$D$9</formula>
    </cfRule>
  </conditionalFormatting>
  <conditionalFormatting sqref="D89">
    <cfRule type="cellIs" dxfId="0" priority="1" operator="greaterThan">
      <formula>$D$9</formula>
    </cfRule>
  </conditionalFormatting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I101"/>
  <sheetViews>
    <sheetView showGridLines="0" zoomScale="55" zoomScaleNormal="55" workbookViewId="0">
      <selection activeCell="M8" sqref="M8"/>
    </sheetView>
  </sheetViews>
  <sheetFormatPr defaultRowHeight="15" x14ac:dyDescent="0.25"/>
  <cols>
    <col min="1" max="1" width="9.140625" style="90"/>
    <col min="3" max="3" width="39.140625" bestFit="1" customWidth="1"/>
    <col min="4" max="4" width="9.85546875" bestFit="1" customWidth="1"/>
    <col min="5" max="5" width="8.85546875" bestFit="1" customWidth="1"/>
    <col min="6" max="6" width="10.42578125" bestFit="1" customWidth="1"/>
    <col min="8" max="8" width="26.140625" bestFit="1" customWidth="1"/>
    <col min="9" max="9" width="11" bestFit="1" customWidth="1"/>
  </cols>
  <sheetData>
    <row r="1" spans="2:9" x14ac:dyDescent="0.25">
      <c r="B1" s="179" t="s">
        <v>2608</v>
      </c>
      <c r="C1" s="179" t="s">
        <v>2609</v>
      </c>
      <c r="D1" s="179" t="s">
        <v>33</v>
      </c>
      <c r="E1" s="179" t="s">
        <v>37</v>
      </c>
      <c r="F1" s="179" t="s">
        <v>34</v>
      </c>
      <c r="G1" s="185">
        <v>40634</v>
      </c>
    </row>
    <row r="2" spans="2:9" x14ac:dyDescent="0.25">
      <c r="B2" s="179">
        <v>1</v>
      </c>
      <c r="C2" s="179" t="s">
        <v>2610</v>
      </c>
      <c r="D2" s="180">
        <v>14390</v>
      </c>
      <c r="E2" s="180">
        <v>13462</v>
      </c>
      <c r="F2" s="181">
        <v>0.94</v>
      </c>
    </row>
    <row r="3" spans="2:9" x14ac:dyDescent="0.25">
      <c r="B3" s="179">
        <v>2</v>
      </c>
      <c r="C3" s="179" t="s">
        <v>2611</v>
      </c>
      <c r="D3" s="180">
        <v>109970</v>
      </c>
      <c r="E3" s="180">
        <v>100937</v>
      </c>
      <c r="F3" s="181">
        <v>0.92</v>
      </c>
    </row>
    <row r="4" spans="2:9" ht="15.75" thickBot="1" x14ac:dyDescent="0.3">
      <c r="B4" s="179">
        <v>3</v>
      </c>
      <c r="C4" s="179" t="s">
        <v>2612</v>
      </c>
      <c r="D4" s="180">
        <v>51436</v>
      </c>
      <c r="E4" s="180">
        <v>46786</v>
      </c>
      <c r="F4" s="181">
        <v>0.91</v>
      </c>
    </row>
    <row r="5" spans="2:9" x14ac:dyDescent="0.25">
      <c r="B5" s="179">
        <v>4</v>
      </c>
      <c r="C5" s="179" t="s">
        <v>2613</v>
      </c>
      <c r="D5" s="180">
        <v>143486</v>
      </c>
      <c r="E5" s="180">
        <v>130386</v>
      </c>
      <c r="F5" s="181">
        <v>0.91</v>
      </c>
      <c r="H5" s="186" t="s">
        <v>2710</v>
      </c>
      <c r="I5" s="188">
        <f>AVERAGE(F2:F101)</f>
        <v>0.77269999999999972</v>
      </c>
    </row>
    <row r="6" spans="2:9" ht="15.75" thickBot="1" x14ac:dyDescent="0.3">
      <c r="B6" s="179">
        <v>5</v>
      </c>
      <c r="C6" s="179" t="s">
        <v>2614</v>
      </c>
      <c r="D6" s="180">
        <v>572620</v>
      </c>
      <c r="E6" s="180">
        <v>516846</v>
      </c>
      <c r="F6" s="181">
        <v>0.9</v>
      </c>
      <c r="H6" s="187" t="s">
        <v>2711</v>
      </c>
      <c r="I6" s="189">
        <f>STDEV(F2:F101)</f>
        <v>7.7951746275979922E-2</v>
      </c>
    </row>
    <row r="7" spans="2:9" x14ac:dyDescent="0.25">
      <c r="B7" s="179">
        <v>6</v>
      </c>
      <c r="C7" s="179" t="s">
        <v>2615</v>
      </c>
      <c r="D7" s="180">
        <v>49958</v>
      </c>
      <c r="E7" s="180">
        <v>44232</v>
      </c>
      <c r="F7" s="181">
        <v>0.89</v>
      </c>
    </row>
    <row r="8" spans="2:9" x14ac:dyDescent="0.25">
      <c r="B8" s="179">
        <v>7</v>
      </c>
      <c r="C8" s="179" t="s">
        <v>2616</v>
      </c>
      <c r="D8" s="180">
        <v>110204</v>
      </c>
      <c r="E8" s="180">
        <v>97438</v>
      </c>
      <c r="F8" s="181">
        <v>0.88</v>
      </c>
    </row>
    <row r="9" spans="2:9" x14ac:dyDescent="0.25">
      <c r="B9" s="179">
        <v>8</v>
      </c>
      <c r="C9" s="179" t="s">
        <v>2617</v>
      </c>
      <c r="D9" s="180">
        <v>165392</v>
      </c>
      <c r="E9" s="180">
        <v>144385</v>
      </c>
      <c r="F9" s="181">
        <v>0.87</v>
      </c>
    </row>
    <row r="10" spans="2:9" x14ac:dyDescent="0.25">
      <c r="B10" s="179">
        <v>9</v>
      </c>
      <c r="C10" s="179" t="s">
        <v>2618</v>
      </c>
      <c r="D10" s="180">
        <v>82156</v>
      </c>
      <c r="E10" s="180">
        <v>71591</v>
      </c>
      <c r="F10" s="181">
        <v>0.87</v>
      </c>
    </row>
    <row r="11" spans="2:9" x14ac:dyDescent="0.25">
      <c r="B11" s="179">
        <v>10</v>
      </c>
      <c r="C11" s="179" t="s">
        <v>2619</v>
      </c>
      <c r="D11" s="180">
        <v>101534</v>
      </c>
      <c r="E11" s="180">
        <v>88050</v>
      </c>
      <c r="F11" s="181">
        <v>0.87</v>
      </c>
    </row>
    <row r="12" spans="2:9" x14ac:dyDescent="0.25">
      <c r="B12" s="179">
        <v>11</v>
      </c>
      <c r="C12" s="179" t="s">
        <v>2620</v>
      </c>
      <c r="D12" s="180">
        <v>373422</v>
      </c>
      <c r="E12" s="180">
        <v>323441</v>
      </c>
      <c r="F12" s="181">
        <v>0.87</v>
      </c>
    </row>
    <row r="13" spans="2:9" x14ac:dyDescent="0.25">
      <c r="B13" s="179">
        <v>12</v>
      </c>
      <c r="C13" s="179" t="s">
        <v>2621</v>
      </c>
      <c r="D13" s="180">
        <v>28174</v>
      </c>
      <c r="E13" s="180">
        <v>24345</v>
      </c>
      <c r="F13" s="181">
        <v>0.86</v>
      </c>
    </row>
    <row r="14" spans="2:9" x14ac:dyDescent="0.25">
      <c r="B14" s="179">
        <v>13</v>
      </c>
      <c r="C14" s="179" t="s">
        <v>2622</v>
      </c>
      <c r="D14" s="180">
        <v>16520</v>
      </c>
      <c r="E14" s="180">
        <v>14170</v>
      </c>
      <c r="F14" s="181">
        <v>0.86</v>
      </c>
    </row>
    <row r="15" spans="2:9" x14ac:dyDescent="0.25">
      <c r="B15" s="179">
        <v>14</v>
      </c>
      <c r="C15" s="179" t="s">
        <v>2623</v>
      </c>
      <c r="D15" s="180">
        <v>15469</v>
      </c>
      <c r="E15" s="180">
        <v>13220</v>
      </c>
      <c r="F15" s="181">
        <v>0.85</v>
      </c>
    </row>
    <row r="16" spans="2:9" x14ac:dyDescent="0.25">
      <c r="B16" s="179">
        <v>15</v>
      </c>
      <c r="C16" s="179" t="s">
        <v>2624</v>
      </c>
      <c r="D16" s="180">
        <v>110200</v>
      </c>
      <c r="E16" s="180">
        <v>93992</v>
      </c>
      <c r="F16" s="181">
        <v>0.85</v>
      </c>
    </row>
    <row r="17" spans="2:6" x14ac:dyDescent="0.25">
      <c r="B17" s="179">
        <v>16</v>
      </c>
      <c r="C17" s="179" t="s">
        <v>2625</v>
      </c>
      <c r="D17" s="180">
        <v>334811</v>
      </c>
      <c r="E17" s="180">
        <v>284720</v>
      </c>
      <c r="F17" s="181">
        <v>0.85</v>
      </c>
    </row>
    <row r="18" spans="2:6" x14ac:dyDescent="0.25">
      <c r="B18" s="179">
        <v>17</v>
      </c>
      <c r="C18" s="179" t="s">
        <v>2626</v>
      </c>
      <c r="D18" s="180">
        <v>19356</v>
      </c>
      <c r="E18" s="180">
        <v>16404</v>
      </c>
      <c r="F18" s="181">
        <v>0.85</v>
      </c>
    </row>
    <row r="19" spans="2:6" x14ac:dyDescent="0.25">
      <c r="B19" s="179">
        <v>18</v>
      </c>
      <c r="C19" s="179" t="s">
        <v>2627</v>
      </c>
      <c r="D19" s="180">
        <v>33222</v>
      </c>
      <c r="E19" s="180">
        <v>28114</v>
      </c>
      <c r="F19" s="181">
        <v>0.85</v>
      </c>
    </row>
    <row r="20" spans="2:6" x14ac:dyDescent="0.25">
      <c r="B20" s="179">
        <v>19</v>
      </c>
      <c r="C20" s="179" t="s">
        <v>2628</v>
      </c>
      <c r="D20" s="180">
        <v>360511</v>
      </c>
      <c r="E20" s="180">
        <v>304889</v>
      </c>
      <c r="F20" s="181">
        <v>0.85</v>
      </c>
    </row>
    <row r="21" spans="2:6" x14ac:dyDescent="0.25">
      <c r="B21" s="179">
        <v>20</v>
      </c>
      <c r="C21" s="179" t="s">
        <v>2629</v>
      </c>
      <c r="D21" s="180">
        <v>31054</v>
      </c>
      <c r="E21" s="180">
        <v>26130</v>
      </c>
      <c r="F21" s="181">
        <v>0.84</v>
      </c>
    </row>
    <row r="22" spans="2:6" x14ac:dyDescent="0.25">
      <c r="B22" s="179">
        <v>21</v>
      </c>
      <c r="C22" s="179" t="s">
        <v>2630</v>
      </c>
      <c r="D22" s="180">
        <v>838192</v>
      </c>
      <c r="E22" s="180">
        <v>703869</v>
      </c>
      <c r="F22" s="181">
        <v>0.84</v>
      </c>
    </row>
    <row r="23" spans="2:6" x14ac:dyDescent="0.25">
      <c r="B23" s="179">
        <v>22</v>
      </c>
      <c r="C23" s="179" t="s">
        <v>2631</v>
      </c>
      <c r="D23" s="180">
        <v>947218</v>
      </c>
      <c r="E23" s="180">
        <v>792737</v>
      </c>
      <c r="F23" s="181">
        <v>0.84</v>
      </c>
    </row>
    <row r="24" spans="2:6" x14ac:dyDescent="0.25">
      <c r="B24" s="179">
        <v>23</v>
      </c>
      <c r="C24" s="179" t="s">
        <v>2632</v>
      </c>
      <c r="D24" s="180">
        <v>62116</v>
      </c>
      <c r="E24" s="180">
        <v>51795</v>
      </c>
      <c r="F24" s="181">
        <v>0.83</v>
      </c>
    </row>
    <row r="25" spans="2:6" x14ac:dyDescent="0.25">
      <c r="B25" s="179">
        <v>24</v>
      </c>
      <c r="C25" s="179" t="s">
        <v>2633</v>
      </c>
      <c r="D25" s="180">
        <v>71610</v>
      </c>
      <c r="E25" s="180">
        <v>59430</v>
      </c>
      <c r="F25" s="181">
        <v>0.83</v>
      </c>
    </row>
    <row r="26" spans="2:6" x14ac:dyDescent="0.25">
      <c r="B26" s="179">
        <v>25</v>
      </c>
      <c r="C26" s="179" t="s">
        <v>2634</v>
      </c>
      <c r="D26" s="180">
        <v>638795</v>
      </c>
      <c r="E26" s="180">
        <v>529323</v>
      </c>
      <c r="F26" s="181">
        <v>0.83</v>
      </c>
    </row>
    <row r="27" spans="2:6" x14ac:dyDescent="0.25">
      <c r="B27" s="179">
        <v>26</v>
      </c>
      <c r="C27" s="179" t="s">
        <v>2635</v>
      </c>
      <c r="D27" s="180">
        <v>34314</v>
      </c>
      <c r="E27" s="180">
        <v>28428</v>
      </c>
      <c r="F27" s="181">
        <v>0.83</v>
      </c>
    </row>
    <row r="28" spans="2:6" x14ac:dyDescent="0.25">
      <c r="B28" s="179">
        <v>27</v>
      </c>
      <c r="C28" s="179" t="s">
        <v>2636</v>
      </c>
      <c r="D28" s="180">
        <v>4976050</v>
      </c>
      <c r="E28" s="180">
        <v>4108261</v>
      </c>
      <c r="F28" s="181">
        <v>0.83</v>
      </c>
    </row>
    <row r="29" spans="2:6" x14ac:dyDescent="0.25">
      <c r="B29" s="179">
        <v>28</v>
      </c>
      <c r="C29" s="179" t="s">
        <v>2637</v>
      </c>
      <c r="D29" s="180">
        <v>33984</v>
      </c>
      <c r="E29" s="180">
        <v>27975</v>
      </c>
      <c r="F29" s="181">
        <v>0.82</v>
      </c>
    </row>
    <row r="30" spans="2:6" x14ac:dyDescent="0.25">
      <c r="B30" s="179">
        <v>29</v>
      </c>
      <c r="C30" s="179" t="s">
        <v>2638</v>
      </c>
      <c r="D30" s="180">
        <v>89552</v>
      </c>
      <c r="E30" s="180">
        <v>73665</v>
      </c>
      <c r="F30" s="181">
        <v>0.82</v>
      </c>
    </row>
    <row r="31" spans="2:6" x14ac:dyDescent="0.25">
      <c r="B31" s="179">
        <v>30</v>
      </c>
      <c r="C31" s="179" t="s">
        <v>2639</v>
      </c>
      <c r="D31" s="180">
        <v>35570</v>
      </c>
      <c r="E31" s="180">
        <v>29172</v>
      </c>
      <c r="F31" s="181">
        <v>0.82</v>
      </c>
    </row>
    <row r="32" spans="2:6" x14ac:dyDescent="0.25">
      <c r="B32" s="179">
        <v>31</v>
      </c>
      <c r="C32" s="179" t="s">
        <v>2640</v>
      </c>
      <c r="D32" s="180">
        <v>42616</v>
      </c>
      <c r="E32" s="180">
        <v>34941</v>
      </c>
      <c r="F32" s="181">
        <v>0.82</v>
      </c>
    </row>
    <row r="33" spans="2:6" x14ac:dyDescent="0.25">
      <c r="B33" s="179">
        <v>32</v>
      </c>
      <c r="C33" s="179" t="s">
        <v>2641</v>
      </c>
      <c r="D33" s="180">
        <v>537552</v>
      </c>
      <c r="E33" s="180">
        <v>436601</v>
      </c>
      <c r="F33" s="181">
        <v>0.81</v>
      </c>
    </row>
    <row r="34" spans="2:6" x14ac:dyDescent="0.25">
      <c r="B34" s="179">
        <v>33</v>
      </c>
      <c r="C34" s="179" t="s">
        <v>2642</v>
      </c>
      <c r="D34" s="180">
        <v>26486</v>
      </c>
      <c r="E34" s="180">
        <v>21484</v>
      </c>
      <c r="F34" s="181">
        <v>0.81</v>
      </c>
    </row>
    <row r="35" spans="2:6" x14ac:dyDescent="0.25">
      <c r="B35" s="179">
        <v>34</v>
      </c>
      <c r="C35" s="179" t="s">
        <v>2643</v>
      </c>
      <c r="D35" s="180">
        <v>11480831</v>
      </c>
      <c r="E35" s="180">
        <v>9306101</v>
      </c>
      <c r="F35" s="181">
        <v>0.81</v>
      </c>
    </row>
    <row r="36" spans="2:6" x14ac:dyDescent="0.25">
      <c r="B36" s="179">
        <v>35</v>
      </c>
      <c r="C36" s="179" t="s">
        <v>2644</v>
      </c>
      <c r="D36" s="180">
        <v>130420</v>
      </c>
      <c r="E36" s="180">
        <v>105295</v>
      </c>
      <c r="F36" s="181">
        <v>0.81</v>
      </c>
    </row>
    <row r="37" spans="2:6" x14ac:dyDescent="0.25">
      <c r="B37" s="179">
        <v>36</v>
      </c>
      <c r="C37" s="179" t="s">
        <v>2645</v>
      </c>
      <c r="D37" s="180">
        <v>16680</v>
      </c>
      <c r="E37" s="180">
        <v>13466</v>
      </c>
      <c r="F37" s="181">
        <v>0.81</v>
      </c>
    </row>
    <row r="38" spans="2:6" x14ac:dyDescent="0.25">
      <c r="B38" s="179">
        <v>37</v>
      </c>
      <c r="C38" s="179" t="s">
        <v>2646</v>
      </c>
      <c r="D38" s="180">
        <v>31300</v>
      </c>
      <c r="E38" s="180">
        <v>25172</v>
      </c>
      <c r="F38" s="181">
        <v>0.8</v>
      </c>
    </row>
    <row r="39" spans="2:6" x14ac:dyDescent="0.25">
      <c r="B39" s="179">
        <v>38</v>
      </c>
      <c r="C39" s="179" t="s">
        <v>2647</v>
      </c>
      <c r="D39" s="180">
        <v>5554613</v>
      </c>
      <c r="E39" s="180">
        <v>4461446</v>
      </c>
      <c r="F39" s="181">
        <v>0.8</v>
      </c>
    </row>
    <row r="40" spans="2:6" x14ac:dyDescent="0.25">
      <c r="B40" s="179">
        <v>39</v>
      </c>
      <c r="C40" s="179" t="s">
        <v>2648</v>
      </c>
      <c r="D40" s="180">
        <v>8996154</v>
      </c>
      <c r="E40" s="180">
        <v>7214711</v>
      </c>
      <c r="F40" s="181">
        <v>0.8</v>
      </c>
    </row>
    <row r="41" spans="2:6" x14ac:dyDescent="0.25">
      <c r="B41" s="179">
        <v>40</v>
      </c>
      <c r="C41" s="179" t="s">
        <v>2649</v>
      </c>
      <c r="D41" s="180">
        <v>1894608</v>
      </c>
      <c r="E41" s="180">
        <v>1517250</v>
      </c>
      <c r="F41" s="181">
        <v>0.8</v>
      </c>
    </row>
    <row r="42" spans="2:6" x14ac:dyDescent="0.25">
      <c r="B42" s="179">
        <v>41</v>
      </c>
      <c r="C42" s="179" t="s">
        <v>2650</v>
      </c>
      <c r="D42" s="180">
        <v>1465374</v>
      </c>
      <c r="E42" s="180">
        <v>1172197</v>
      </c>
      <c r="F42" s="181">
        <v>0.8</v>
      </c>
    </row>
    <row r="43" spans="2:6" x14ac:dyDescent="0.25">
      <c r="B43" s="179">
        <v>42</v>
      </c>
      <c r="C43" s="179" t="s">
        <v>2651</v>
      </c>
      <c r="D43" s="180">
        <v>4800929</v>
      </c>
      <c r="E43" s="180">
        <v>3827808</v>
      </c>
      <c r="F43" s="181">
        <v>0.8</v>
      </c>
    </row>
    <row r="44" spans="2:6" x14ac:dyDescent="0.25">
      <c r="B44" s="179">
        <v>43</v>
      </c>
      <c r="C44" s="179" t="s">
        <v>2652</v>
      </c>
      <c r="D44" s="180">
        <v>100985</v>
      </c>
      <c r="E44" s="180">
        <v>80457</v>
      </c>
      <c r="F44" s="181">
        <v>0.8</v>
      </c>
    </row>
    <row r="45" spans="2:6" x14ac:dyDescent="0.25">
      <c r="B45" s="179">
        <v>44</v>
      </c>
      <c r="C45" s="179" t="s">
        <v>2653</v>
      </c>
      <c r="D45" s="180">
        <v>677172</v>
      </c>
      <c r="E45" s="180">
        <v>538256</v>
      </c>
      <c r="F45" s="181">
        <v>0.79</v>
      </c>
    </row>
    <row r="46" spans="2:6" x14ac:dyDescent="0.25">
      <c r="B46" s="179">
        <v>45</v>
      </c>
      <c r="C46" s="179" t="s">
        <v>2654</v>
      </c>
      <c r="D46" s="180">
        <v>17100</v>
      </c>
      <c r="E46" s="180">
        <v>13554</v>
      </c>
      <c r="F46" s="181">
        <v>0.79</v>
      </c>
    </row>
    <row r="47" spans="2:6" x14ac:dyDescent="0.25">
      <c r="B47" s="179">
        <v>46</v>
      </c>
      <c r="C47" s="179" t="s">
        <v>2655</v>
      </c>
      <c r="D47" s="180">
        <v>2702123</v>
      </c>
      <c r="E47" s="180">
        <v>2139097</v>
      </c>
      <c r="F47" s="181">
        <v>0.79</v>
      </c>
    </row>
    <row r="48" spans="2:6" x14ac:dyDescent="0.25">
      <c r="B48" s="179">
        <v>47</v>
      </c>
      <c r="C48" s="179" t="s">
        <v>2656</v>
      </c>
      <c r="D48" s="180">
        <v>20556</v>
      </c>
      <c r="E48" s="180">
        <v>16234</v>
      </c>
      <c r="F48" s="181">
        <v>0.79</v>
      </c>
    </row>
    <row r="49" spans="2:6" x14ac:dyDescent="0.25">
      <c r="B49" s="179">
        <v>48</v>
      </c>
      <c r="C49" s="179" t="s">
        <v>2657</v>
      </c>
      <c r="D49" s="180">
        <v>50980</v>
      </c>
      <c r="E49" s="180">
        <v>40235</v>
      </c>
      <c r="F49" s="181">
        <v>0.79</v>
      </c>
    </row>
    <row r="50" spans="2:6" x14ac:dyDescent="0.25">
      <c r="B50" s="179">
        <v>49</v>
      </c>
      <c r="C50" s="179" t="s">
        <v>2658</v>
      </c>
      <c r="D50" s="180">
        <v>860785</v>
      </c>
      <c r="E50" s="180">
        <v>678785</v>
      </c>
      <c r="F50" s="181">
        <v>0.79</v>
      </c>
    </row>
    <row r="51" spans="2:6" x14ac:dyDescent="0.25">
      <c r="B51" s="179">
        <v>50</v>
      </c>
      <c r="C51" s="179" t="s">
        <v>2659</v>
      </c>
      <c r="D51" s="180">
        <v>2786000</v>
      </c>
      <c r="E51" s="180">
        <v>2193991</v>
      </c>
      <c r="F51" s="181">
        <v>0.79</v>
      </c>
    </row>
    <row r="52" spans="2:6" x14ac:dyDescent="0.25">
      <c r="B52" s="179">
        <v>51</v>
      </c>
      <c r="C52" s="179" t="s">
        <v>2660</v>
      </c>
      <c r="D52" s="180">
        <v>12762</v>
      </c>
      <c r="E52" s="180">
        <v>10015</v>
      </c>
      <c r="F52" s="181">
        <v>0.78</v>
      </c>
    </row>
    <row r="53" spans="2:6" x14ac:dyDescent="0.25">
      <c r="B53" s="179">
        <v>52</v>
      </c>
      <c r="C53" s="179" t="s">
        <v>2661</v>
      </c>
      <c r="D53" s="180">
        <v>30498</v>
      </c>
      <c r="E53" s="180">
        <v>23556</v>
      </c>
      <c r="F53" s="181">
        <v>0.77</v>
      </c>
    </row>
    <row r="54" spans="2:6" x14ac:dyDescent="0.25">
      <c r="B54" s="179">
        <v>53</v>
      </c>
      <c r="C54" s="179" t="s">
        <v>2662</v>
      </c>
      <c r="D54" s="180">
        <v>57624</v>
      </c>
      <c r="E54" s="180">
        <v>44400</v>
      </c>
      <c r="F54" s="181">
        <v>0.77</v>
      </c>
    </row>
    <row r="55" spans="2:6" x14ac:dyDescent="0.25">
      <c r="B55" s="179">
        <v>54</v>
      </c>
      <c r="C55" s="179" t="s">
        <v>2663</v>
      </c>
      <c r="D55" s="180">
        <v>225050</v>
      </c>
      <c r="E55" s="180">
        <v>171933</v>
      </c>
      <c r="F55" s="181">
        <v>0.76</v>
      </c>
    </row>
    <row r="56" spans="2:6" x14ac:dyDescent="0.25">
      <c r="B56" s="179">
        <v>55</v>
      </c>
      <c r="C56" s="179" t="s">
        <v>2664</v>
      </c>
      <c r="D56" s="180">
        <v>912045</v>
      </c>
      <c r="E56" s="180">
        <v>696629</v>
      </c>
      <c r="F56" s="181">
        <v>0.76</v>
      </c>
    </row>
    <row r="57" spans="2:6" x14ac:dyDescent="0.25">
      <c r="B57" s="179">
        <v>56</v>
      </c>
      <c r="C57" s="179" t="s">
        <v>2665</v>
      </c>
      <c r="D57" s="180">
        <v>14196</v>
      </c>
      <c r="E57" s="180">
        <v>10828</v>
      </c>
      <c r="F57" s="181">
        <v>0.76</v>
      </c>
    </row>
    <row r="58" spans="2:6" x14ac:dyDescent="0.25">
      <c r="B58" s="179">
        <v>57</v>
      </c>
      <c r="C58" s="179" t="s">
        <v>2666</v>
      </c>
      <c r="D58" s="180">
        <v>1897950</v>
      </c>
      <c r="E58" s="180">
        <v>1437759</v>
      </c>
      <c r="F58" s="181">
        <v>0.76</v>
      </c>
    </row>
    <row r="59" spans="2:6" x14ac:dyDescent="0.25">
      <c r="B59" s="179">
        <v>58</v>
      </c>
      <c r="C59" s="179" t="s">
        <v>2667</v>
      </c>
      <c r="D59" s="180">
        <v>259887</v>
      </c>
      <c r="E59" s="180">
        <v>196453</v>
      </c>
      <c r="F59" s="181">
        <v>0.76</v>
      </c>
    </row>
    <row r="60" spans="2:6" x14ac:dyDescent="0.25">
      <c r="B60" s="179">
        <v>59</v>
      </c>
      <c r="C60" s="179" t="s">
        <v>2668</v>
      </c>
      <c r="D60" s="180">
        <v>13189752</v>
      </c>
      <c r="E60" s="180">
        <v>9953086</v>
      </c>
      <c r="F60" s="181">
        <v>0.75</v>
      </c>
    </row>
    <row r="61" spans="2:6" x14ac:dyDescent="0.25">
      <c r="B61" s="179">
        <v>60</v>
      </c>
      <c r="C61" s="179" t="s">
        <v>2669</v>
      </c>
      <c r="D61" s="180">
        <v>1160110</v>
      </c>
      <c r="E61" s="180">
        <v>872954</v>
      </c>
      <c r="F61" s="181">
        <v>0.75</v>
      </c>
    </row>
    <row r="62" spans="2:6" x14ac:dyDescent="0.25">
      <c r="B62" s="179">
        <v>61</v>
      </c>
      <c r="C62" s="179" t="s">
        <v>2670</v>
      </c>
      <c r="D62" s="180">
        <v>536300</v>
      </c>
      <c r="E62" s="180">
        <v>403476</v>
      </c>
      <c r="F62" s="181">
        <v>0.75</v>
      </c>
    </row>
    <row r="63" spans="2:6" x14ac:dyDescent="0.25">
      <c r="B63" s="179">
        <v>62</v>
      </c>
      <c r="C63" s="179" t="s">
        <v>2671</v>
      </c>
      <c r="D63" s="180">
        <v>2588646</v>
      </c>
      <c r="E63" s="180">
        <v>1944746</v>
      </c>
      <c r="F63" s="181">
        <v>0.75</v>
      </c>
    </row>
    <row r="64" spans="2:6" x14ac:dyDescent="0.25">
      <c r="B64" s="179">
        <v>63</v>
      </c>
      <c r="C64" s="179" t="s">
        <v>2672</v>
      </c>
      <c r="D64" s="180">
        <v>121240</v>
      </c>
      <c r="E64" s="180">
        <v>90802</v>
      </c>
      <c r="F64" s="181">
        <v>0.75</v>
      </c>
    </row>
    <row r="65" spans="2:6" x14ac:dyDescent="0.25">
      <c r="B65" s="179">
        <v>64</v>
      </c>
      <c r="C65" s="179" t="s">
        <v>2673</v>
      </c>
      <c r="D65" s="180">
        <v>1841780</v>
      </c>
      <c r="E65" s="180">
        <v>1379123</v>
      </c>
      <c r="F65" s="181">
        <v>0.75</v>
      </c>
    </row>
    <row r="66" spans="2:6" x14ac:dyDescent="0.25">
      <c r="B66" s="179">
        <v>65</v>
      </c>
      <c r="C66" s="179" t="s">
        <v>2674</v>
      </c>
      <c r="D66" s="180">
        <v>1255163</v>
      </c>
      <c r="E66" s="180">
        <v>938809</v>
      </c>
      <c r="F66" s="181">
        <v>0.75</v>
      </c>
    </row>
    <row r="67" spans="2:6" x14ac:dyDescent="0.25">
      <c r="B67" s="179">
        <v>66</v>
      </c>
      <c r="C67" s="179" t="s">
        <v>2675</v>
      </c>
      <c r="D67" s="180">
        <v>64848</v>
      </c>
      <c r="E67" s="180">
        <v>48462</v>
      </c>
      <c r="F67" s="181">
        <v>0.75</v>
      </c>
    </row>
    <row r="68" spans="2:6" x14ac:dyDescent="0.25">
      <c r="B68" s="179">
        <v>67</v>
      </c>
      <c r="C68" s="179" t="s">
        <v>2676</v>
      </c>
      <c r="D68" s="180">
        <v>124396</v>
      </c>
      <c r="E68" s="180">
        <v>92523</v>
      </c>
      <c r="F68" s="181">
        <v>0.74</v>
      </c>
    </row>
    <row r="69" spans="2:6" x14ac:dyDescent="0.25">
      <c r="B69" s="179">
        <v>68</v>
      </c>
      <c r="C69" s="179" t="s">
        <v>2677</v>
      </c>
      <c r="D69" s="180">
        <v>95958</v>
      </c>
      <c r="E69" s="180">
        <v>71244</v>
      </c>
      <c r="F69" s="181">
        <v>0.74</v>
      </c>
    </row>
    <row r="70" spans="2:6" x14ac:dyDescent="0.25">
      <c r="B70" s="179">
        <v>69</v>
      </c>
      <c r="C70" s="179" t="s">
        <v>2678</v>
      </c>
      <c r="D70" s="180">
        <v>669227</v>
      </c>
      <c r="E70" s="180">
        <v>493816</v>
      </c>
      <c r="F70" s="181">
        <v>0.74</v>
      </c>
    </row>
    <row r="71" spans="2:6" x14ac:dyDescent="0.25">
      <c r="B71" s="179">
        <v>70</v>
      </c>
      <c r="C71" s="179" t="s">
        <v>2679</v>
      </c>
      <c r="D71" s="180">
        <v>33615</v>
      </c>
      <c r="E71" s="180">
        <v>24793</v>
      </c>
      <c r="F71" s="181">
        <v>0.74</v>
      </c>
    </row>
    <row r="72" spans="2:6" x14ac:dyDescent="0.25">
      <c r="B72" s="179">
        <v>71</v>
      </c>
      <c r="C72" s="179" t="s">
        <v>2680</v>
      </c>
      <c r="D72" s="180">
        <v>36666</v>
      </c>
      <c r="E72" s="180">
        <v>27037</v>
      </c>
      <c r="F72" s="181">
        <v>0.74</v>
      </c>
    </row>
    <row r="73" spans="2:6" x14ac:dyDescent="0.25">
      <c r="B73" s="179">
        <v>72</v>
      </c>
      <c r="C73" s="179" t="s">
        <v>2681</v>
      </c>
      <c r="D73" s="180">
        <v>207326</v>
      </c>
      <c r="E73" s="180">
        <v>152864</v>
      </c>
      <c r="F73" s="181">
        <v>0.74</v>
      </c>
    </row>
    <row r="74" spans="2:6" x14ac:dyDescent="0.25">
      <c r="B74" s="179">
        <v>73</v>
      </c>
      <c r="C74" s="179" t="s">
        <v>2682</v>
      </c>
      <c r="D74" s="180">
        <v>96990</v>
      </c>
      <c r="E74" s="180">
        <v>71481</v>
      </c>
      <c r="F74" s="181">
        <v>0.74</v>
      </c>
    </row>
    <row r="75" spans="2:6" x14ac:dyDescent="0.25">
      <c r="B75" s="179">
        <v>74</v>
      </c>
      <c r="C75" s="179" t="s">
        <v>2683</v>
      </c>
      <c r="D75" s="180">
        <v>34555</v>
      </c>
      <c r="E75" s="180">
        <v>25390</v>
      </c>
      <c r="F75" s="181">
        <v>0.73</v>
      </c>
    </row>
    <row r="76" spans="2:6" x14ac:dyDescent="0.25">
      <c r="B76" s="179">
        <v>75</v>
      </c>
      <c r="C76" s="179" t="s">
        <v>2684</v>
      </c>
      <c r="D76" s="180">
        <v>633466</v>
      </c>
      <c r="E76" s="180">
        <v>465147</v>
      </c>
      <c r="F76" s="181">
        <v>0.73</v>
      </c>
    </row>
    <row r="77" spans="2:6" x14ac:dyDescent="0.25">
      <c r="B77" s="179">
        <v>76</v>
      </c>
      <c r="C77" s="179" t="s">
        <v>2685</v>
      </c>
      <c r="D77" s="180">
        <v>758012</v>
      </c>
      <c r="E77" s="180">
        <v>556464</v>
      </c>
      <c r="F77" s="181">
        <v>0.73</v>
      </c>
    </row>
    <row r="78" spans="2:6" x14ac:dyDescent="0.25">
      <c r="B78" s="179">
        <v>77</v>
      </c>
      <c r="C78" s="179" t="s">
        <v>2686</v>
      </c>
      <c r="D78" s="180">
        <v>1949149</v>
      </c>
      <c r="E78" s="180">
        <v>1425078</v>
      </c>
      <c r="F78" s="181">
        <v>0.73</v>
      </c>
    </row>
    <row r="79" spans="2:6" x14ac:dyDescent="0.25">
      <c r="B79" s="179">
        <v>78</v>
      </c>
      <c r="C79" s="179" t="s">
        <v>2687</v>
      </c>
      <c r="D79" s="180">
        <v>107313</v>
      </c>
      <c r="E79" s="180">
        <v>78365</v>
      </c>
      <c r="F79" s="181">
        <v>0.73</v>
      </c>
    </row>
    <row r="80" spans="2:6" x14ac:dyDescent="0.25">
      <c r="B80" s="179">
        <v>79</v>
      </c>
      <c r="C80" s="179" t="s">
        <v>2688</v>
      </c>
      <c r="D80" s="180">
        <v>695450</v>
      </c>
      <c r="E80" s="180">
        <v>501733</v>
      </c>
      <c r="F80" s="181">
        <v>0.72</v>
      </c>
    </row>
    <row r="81" spans="2:6" x14ac:dyDescent="0.25">
      <c r="B81" s="179">
        <v>80</v>
      </c>
      <c r="C81" s="179" t="s">
        <v>2689</v>
      </c>
      <c r="D81" s="180">
        <v>102190</v>
      </c>
      <c r="E81" s="180">
        <v>73230</v>
      </c>
      <c r="F81" s="181">
        <v>0.72</v>
      </c>
    </row>
    <row r="82" spans="2:6" x14ac:dyDescent="0.25">
      <c r="B82" s="179">
        <v>81</v>
      </c>
      <c r="C82" s="179" t="s">
        <v>2690</v>
      </c>
      <c r="D82" s="180">
        <v>672591</v>
      </c>
      <c r="E82" s="180">
        <v>476057</v>
      </c>
      <c r="F82" s="181">
        <v>0.71</v>
      </c>
    </row>
    <row r="83" spans="2:6" x14ac:dyDescent="0.25">
      <c r="B83" s="179">
        <v>82</v>
      </c>
      <c r="C83" s="179" t="s">
        <v>2691</v>
      </c>
      <c r="D83" s="180">
        <v>119588</v>
      </c>
      <c r="E83" s="180">
        <v>84384</v>
      </c>
      <c r="F83" s="181">
        <v>0.71</v>
      </c>
    </row>
    <row r="84" spans="2:6" x14ac:dyDescent="0.25">
      <c r="B84" s="179">
        <v>83</v>
      </c>
      <c r="C84" s="179" t="s">
        <v>2692</v>
      </c>
      <c r="D84" s="180">
        <v>68762</v>
      </c>
      <c r="E84" s="180">
        <v>48343</v>
      </c>
      <c r="F84" s="181">
        <v>0.7</v>
      </c>
    </row>
    <row r="85" spans="2:6" x14ac:dyDescent="0.25">
      <c r="B85" s="179">
        <v>84</v>
      </c>
      <c r="C85" s="179" t="s">
        <v>2693</v>
      </c>
      <c r="D85" s="180">
        <v>25965</v>
      </c>
      <c r="E85" s="180">
        <v>18199</v>
      </c>
      <c r="F85" s="181">
        <v>0.7</v>
      </c>
    </row>
    <row r="86" spans="2:6" x14ac:dyDescent="0.25">
      <c r="B86" s="179">
        <v>85</v>
      </c>
      <c r="C86" s="179" t="s">
        <v>2694</v>
      </c>
      <c r="D86" s="180">
        <v>189378</v>
      </c>
      <c r="E86" s="180">
        <v>131531</v>
      </c>
      <c r="F86" s="181">
        <v>0.69</v>
      </c>
    </row>
    <row r="87" spans="2:6" x14ac:dyDescent="0.25">
      <c r="B87" s="179">
        <v>86</v>
      </c>
      <c r="C87" s="179" t="s">
        <v>2695</v>
      </c>
      <c r="D87" s="180">
        <v>18618</v>
      </c>
      <c r="E87" s="180">
        <v>12799</v>
      </c>
      <c r="F87" s="181">
        <v>0.69</v>
      </c>
    </row>
    <row r="88" spans="2:6" x14ac:dyDescent="0.25">
      <c r="B88" s="179">
        <v>87</v>
      </c>
      <c r="C88" s="179" t="s">
        <v>2696</v>
      </c>
      <c r="D88" s="180">
        <v>52650</v>
      </c>
      <c r="E88" s="180">
        <v>35822</v>
      </c>
      <c r="F88" s="181">
        <v>0.68</v>
      </c>
    </row>
    <row r="89" spans="2:6" x14ac:dyDescent="0.25">
      <c r="B89" s="179">
        <v>88</v>
      </c>
      <c r="C89" s="179" t="s">
        <v>2697</v>
      </c>
      <c r="D89" s="180">
        <v>137880</v>
      </c>
      <c r="E89" s="180">
        <v>93459</v>
      </c>
      <c r="F89" s="181">
        <v>0.68</v>
      </c>
    </row>
    <row r="90" spans="2:6" x14ac:dyDescent="0.25">
      <c r="B90" s="179">
        <v>89</v>
      </c>
      <c r="C90" s="179" t="s">
        <v>2698</v>
      </c>
      <c r="D90" s="180">
        <v>96448</v>
      </c>
      <c r="E90" s="180">
        <v>63044</v>
      </c>
      <c r="F90" s="181">
        <v>0.65</v>
      </c>
    </row>
    <row r="91" spans="2:6" x14ac:dyDescent="0.25">
      <c r="B91" s="179">
        <v>90</v>
      </c>
      <c r="C91" s="179" t="s">
        <v>2699</v>
      </c>
      <c r="D91" s="180">
        <v>571714</v>
      </c>
      <c r="E91" s="180">
        <v>371224</v>
      </c>
      <c r="F91" s="181">
        <v>0.65</v>
      </c>
    </row>
    <row r="92" spans="2:6" x14ac:dyDescent="0.25">
      <c r="B92" s="179">
        <v>91</v>
      </c>
      <c r="C92" s="179" t="s">
        <v>2700</v>
      </c>
      <c r="D92" s="180">
        <v>387690</v>
      </c>
      <c r="E92" s="180">
        <v>251334</v>
      </c>
      <c r="F92" s="181">
        <v>0.65</v>
      </c>
    </row>
    <row r="93" spans="2:6" x14ac:dyDescent="0.25">
      <c r="B93" s="179">
        <v>92</v>
      </c>
      <c r="C93" s="179" t="s">
        <v>2701</v>
      </c>
      <c r="D93" s="180">
        <v>55320</v>
      </c>
      <c r="E93" s="180">
        <v>35193</v>
      </c>
      <c r="F93" s="181">
        <v>0.64</v>
      </c>
    </row>
    <row r="94" spans="2:6" x14ac:dyDescent="0.25">
      <c r="B94" s="179">
        <v>93</v>
      </c>
      <c r="C94" s="179" t="s">
        <v>2702</v>
      </c>
      <c r="D94" s="180">
        <v>29794</v>
      </c>
      <c r="E94" s="180">
        <v>18751</v>
      </c>
      <c r="F94" s="181">
        <v>0.63</v>
      </c>
    </row>
    <row r="95" spans="2:6" x14ac:dyDescent="0.25">
      <c r="B95" s="179">
        <v>94</v>
      </c>
      <c r="C95" s="179" t="s">
        <v>2703</v>
      </c>
      <c r="D95" s="180">
        <v>255294</v>
      </c>
      <c r="E95" s="180">
        <v>160271</v>
      </c>
      <c r="F95" s="181">
        <v>0.63</v>
      </c>
    </row>
    <row r="96" spans="2:6" x14ac:dyDescent="0.25">
      <c r="B96" s="179">
        <v>95</v>
      </c>
      <c r="C96" s="179" t="s">
        <v>2704</v>
      </c>
      <c r="D96" s="180">
        <v>103970</v>
      </c>
      <c r="E96" s="180">
        <v>65268</v>
      </c>
      <c r="F96" s="181">
        <v>0.63</v>
      </c>
    </row>
    <row r="97" spans="2:6" x14ac:dyDescent="0.25">
      <c r="B97" s="179">
        <v>96</v>
      </c>
      <c r="C97" s="179" t="s">
        <v>2705</v>
      </c>
      <c r="D97" s="180">
        <v>24130</v>
      </c>
      <c r="E97" s="180">
        <v>15146</v>
      </c>
      <c r="F97" s="181">
        <v>0.63</v>
      </c>
    </row>
    <row r="98" spans="2:6" x14ac:dyDescent="0.25">
      <c r="B98" s="179">
        <v>97</v>
      </c>
      <c r="C98" s="179" t="s">
        <v>2706</v>
      </c>
      <c r="D98" s="180">
        <v>153555</v>
      </c>
      <c r="E98" s="180">
        <v>95832</v>
      </c>
      <c r="F98" s="181">
        <v>0.62</v>
      </c>
    </row>
    <row r="99" spans="2:6" x14ac:dyDescent="0.25">
      <c r="B99" s="179">
        <v>98</v>
      </c>
      <c r="C99" s="179" t="s">
        <v>2707</v>
      </c>
      <c r="D99" s="180">
        <v>18965</v>
      </c>
      <c r="E99" s="180">
        <v>11664</v>
      </c>
      <c r="F99" s="181">
        <v>0.62</v>
      </c>
    </row>
    <row r="100" spans="2:6" x14ac:dyDescent="0.25">
      <c r="B100" s="179">
        <v>99</v>
      </c>
      <c r="C100" s="179" t="s">
        <v>2708</v>
      </c>
      <c r="D100" s="180">
        <v>54575</v>
      </c>
      <c r="E100" s="180">
        <v>32698</v>
      </c>
      <c r="F100" s="181">
        <v>0.6</v>
      </c>
    </row>
    <row r="101" spans="2:6" x14ac:dyDescent="0.25">
      <c r="B101" s="179">
        <v>100</v>
      </c>
      <c r="C101" s="179" t="s">
        <v>2709</v>
      </c>
      <c r="D101" s="180">
        <v>514532</v>
      </c>
      <c r="E101" s="180">
        <v>304440</v>
      </c>
      <c r="F101" s="181">
        <v>0.59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AF149"/>
  <sheetViews>
    <sheetView showGridLines="0" tabSelected="1" zoomScale="50" zoomScaleNormal="50" workbookViewId="0">
      <selection activeCell="C1" sqref="C1"/>
    </sheetView>
  </sheetViews>
  <sheetFormatPr defaultRowHeight="15" x14ac:dyDescent="0.25"/>
  <cols>
    <col min="1" max="1" width="9.140625" style="90"/>
    <col min="2" max="2" width="15.85546875" style="90" customWidth="1"/>
    <col min="3" max="3" width="35.42578125" style="90" bestFit="1" customWidth="1"/>
    <col min="4" max="4" width="14.42578125" style="90" bestFit="1" customWidth="1"/>
    <col min="5" max="5" width="19" style="90" bestFit="1" customWidth="1"/>
    <col min="6" max="6" width="13.7109375" style="90" customWidth="1"/>
    <col min="7" max="7" width="16.42578125" style="90" bestFit="1" customWidth="1"/>
    <col min="8" max="8" width="18.85546875" style="90" bestFit="1" customWidth="1"/>
    <col min="9" max="9" width="13.28515625" style="90" customWidth="1"/>
    <col min="10" max="10" width="19" style="90" customWidth="1"/>
    <col min="11" max="11" width="18.85546875" style="90" bestFit="1" customWidth="1"/>
    <col min="12" max="12" width="12.85546875" style="90" bestFit="1" customWidth="1"/>
    <col min="13" max="13" width="16.42578125" style="90" bestFit="1" customWidth="1"/>
    <col min="14" max="21" width="12.85546875" style="90" bestFit="1" customWidth="1"/>
    <col min="22" max="22" width="16.85546875" style="90" bestFit="1" customWidth="1"/>
    <col min="23" max="23" width="14.28515625" style="90" bestFit="1" customWidth="1"/>
    <col min="24" max="24" width="15.140625" style="90" bestFit="1" customWidth="1"/>
    <col min="25" max="25" width="14.28515625" style="90" bestFit="1" customWidth="1"/>
    <col min="26" max="16384" width="9.140625" style="90"/>
  </cols>
  <sheetData>
    <row r="1" spans="2:14" x14ac:dyDescent="0.25">
      <c r="C1" s="1" t="s">
        <v>41</v>
      </c>
      <c r="D1" s="1"/>
      <c r="E1" s="1"/>
      <c r="F1" s="1"/>
      <c r="G1" s="1"/>
    </row>
    <row r="2" spans="2:14" x14ac:dyDescent="0.25">
      <c r="C2" s="1" t="s">
        <v>9</v>
      </c>
      <c r="D2" s="1"/>
      <c r="E2" s="1"/>
      <c r="F2" s="1"/>
      <c r="G2" s="1"/>
    </row>
    <row r="3" spans="2:14" ht="15.75" thickBot="1" x14ac:dyDescent="0.3">
      <c r="C3" s="1" t="s">
        <v>8</v>
      </c>
      <c r="D3" s="1"/>
      <c r="E3" s="1"/>
      <c r="F3" s="1"/>
      <c r="G3" s="1" t="s">
        <v>10</v>
      </c>
    </row>
    <row r="4" spans="2:14" ht="15.75" thickTop="1" x14ac:dyDescent="0.25">
      <c r="C4" s="34" t="s">
        <v>12</v>
      </c>
      <c r="D4" s="35"/>
      <c r="E4" s="35"/>
      <c r="F4" s="35"/>
      <c r="G4" s="36">
        <v>7.4999999999999997E-2</v>
      </c>
    </row>
    <row r="5" spans="2:14" x14ac:dyDescent="0.25">
      <c r="C5" s="37" t="s">
        <v>13</v>
      </c>
      <c r="D5" s="38"/>
      <c r="E5" s="38"/>
      <c r="F5" s="38"/>
      <c r="G5" s="39">
        <v>7.1999999999999995E-2</v>
      </c>
    </row>
    <row r="6" spans="2:14" x14ac:dyDescent="0.25">
      <c r="C6" s="37" t="s">
        <v>11</v>
      </c>
      <c r="D6" s="38"/>
      <c r="E6" s="38"/>
      <c r="F6" s="38"/>
      <c r="G6" s="40">
        <v>7.0000000000000007E-2</v>
      </c>
    </row>
    <row r="7" spans="2:14" x14ac:dyDescent="0.25">
      <c r="C7" s="37" t="s">
        <v>14</v>
      </c>
      <c r="D7" s="38"/>
      <c r="E7" s="38"/>
      <c r="F7" s="41"/>
      <c r="G7" s="39">
        <v>6.8000000000000005E-2</v>
      </c>
    </row>
    <row r="8" spans="2:14" x14ac:dyDescent="0.25">
      <c r="C8" s="37" t="s">
        <v>15</v>
      </c>
      <c r="D8" s="38"/>
      <c r="E8" s="38"/>
      <c r="F8" s="41"/>
      <c r="G8" s="39">
        <v>6.7000000000000004E-2</v>
      </c>
    </row>
    <row r="9" spans="2:14" ht="15.75" thickBot="1" x14ac:dyDescent="0.3">
      <c r="C9" s="42" t="s">
        <v>16</v>
      </c>
      <c r="D9" s="63"/>
      <c r="E9" s="63"/>
      <c r="F9" s="43"/>
      <c r="G9" s="44">
        <v>5.8999999999999997E-2</v>
      </c>
    </row>
    <row r="10" spans="2:14" ht="15.75" thickTop="1" x14ac:dyDescent="0.25">
      <c r="C10" s="38"/>
      <c r="D10" s="38"/>
      <c r="E10" s="38"/>
      <c r="F10" s="48">
        <v>2010</v>
      </c>
      <c r="G10" s="47"/>
      <c r="I10" s="1">
        <v>2030</v>
      </c>
      <c r="L10" s="1"/>
      <c r="M10" s="1"/>
    </row>
    <row r="11" spans="2:14" s="2" customFormat="1" x14ac:dyDescent="0.25">
      <c r="C11" s="45" t="s">
        <v>42</v>
      </c>
      <c r="D11" s="45"/>
      <c r="E11" s="45"/>
      <c r="F11" s="46" t="s">
        <v>43</v>
      </c>
      <c r="G11" s="46" t="s">
        <v>44</v>
      </c>
      <c r="H11" s="46" t="s">
        <v>45</v>
      </c>
      <c r="I11" s="46" t="s">
        <v>43</v>
      </c>
      <c r="J11" s="46" t="s">
        <v>44</v>
      </c>
      <c r="K11" s="46" t="s">
        <v>45</v>
      </c>
      <c r="L11" s="46"/>
      <c r="M11" s="46"/>
      <c r="N11" s="46"/>
    </row>
    <row r="12" spans="2:14" x14ac:dyDescent="0.25">
      <c r="B12" s="90">
        <v>1</v>
      </c>
      <c r="C12" s="137" t="s">
        <v>7</v>
      </c>
      <c r="D12" s="137" t="s">
        <v>115</v>
      </c>
      <c r="E12" s="137" t="s">
        <v>54</v>
      </c>
      <c r="F12" s="191" t="str">
        <f>VLOOKUP(D12,'Population Data'!$A$1:$N$549,13,0)</f>
        <v>4429</v>
      </c>
      <c r="G12" s="191">
        <f>VLOOKUP(E12,'Income Growth'!$A$33:$I$216,6,0)</f>
        <v>39764.360999999997</v>
      </c>
      <c r="H12" s="191">
        <f t="shared" ref="H12:H31" si="0">VLOOKUP(D12,$C$37:$D$74,2,0)</f>
        <v>35992164</v>
      </c>
      <c r="I12" s="191">
        <f>VLOOKUP(D12,'Population Data'!$A$1:$N$549,14,0)</f>
        <v>4973.9919712655819</v>
      </c>
      <c r="J12" s="191">
        <f>VLOOKUP(E12,'Income Growth'!$A$33:$I$216,9,0)</f>
        <v>53045.931612647291</v>
      </c>
      <c r="K12" s="191">
        <f t="shared" ref="K12:K31" si="1">H12*(0.75*(I12/F12)+0.25*(J12/G12)*1.6)</f>
        <v>49521289.224085025</v>
      </c>
      <c r="L12" s="30"/>
      <c r="M12" s="30"/>
      <c r="N12" s="30"/>
    </row>
    <row r="13" spans="2:14" x14ac:dyDescent="0.25">
      <c r="B13" s="90">
        <v>2</v>
      </c>
      <c r="C13" s="137" t="s">
        <v>2112</v>
      </c>
      <c r="D13" s="137" t="s">
        <v>256</v>
      </c>
      <c r="E13" s="137" t="s">
        <v>58</v>
      </c>
      <c r="F13" s="191" t="str">
        <f>VLOOKUP(D13,'Population Data'!$A$1:$N$549,13,0)</f>
        <v>20262</v>
      </c>
      <c r="G13" s="191">
        <f>VLOOKUP(E13,'Income Growth'!$A$33:$I$216,6,0)</f>
        <v>11272.962</v>
      </c>
      <c r="H13" s="191">
        <f t="shared" si="0"/>
        <v>48224873</v>
      </c>
      <c r="I13" s="191">
        <f>VLOOKUP(D13,'Population Data'!$A$1:$N$549,14,0)</f>
        <v>21674.024459034586</v>
      </c>
      <c r="J13" s="191">
        <f>VLOOKUP(E13,'Income Growth'!$A$33:$I$216,9,0)</f>
        <v>27345.368734088926</v>
      </c>
      <c r="K13" s="191">
        <f t="shared" si="1"/>
        <v>85481749.072832167</v>
      </c>
      <c r="L13" s="30"/>
      <c r="M13" s="30"/>
      <c r="N13" s="30"/>
    </row>
    <row r="14" spans="2:14" x14ac:dyDescent="0.25">
      <c r="B14" s="90">
        <v>3</v>
      </c>
      <c r="C14" s="137" t="s">
        <v>4</v>
      </c>
      <c r="D14" s="137" t="s">
        <v>293</v>
      </c>
      <c r="E14" s="137" t="s">
        <v>46</v>
      </c>
      <c r="F14" s="191" t="str">
        <f>VLOOKUP(D14,'Population Data'!$A$1:$N$549,13,0)</f>
        <v>12385</v>
      </c>
      <c r="G14" s="191">
        <f>VLOOKUP(E14,'Income Growth'!$A$33:$I$216,6,0)</f>
        <v>7544.2020000000002</v>
      </c>
      <c r="H14" s="191">
        <f t="shared" si="0"/>
        <v>76171801</v>
      </c>
      <c r="I14" s="191">
        <f>VLOOKUP(D14,'Population Data'!$A$1:$N$549,14,0)</f>
        <v>15776.463626189145</v>
      </c>
      <c r="J14" s="191">
        <f>VLOOKUP(E14,'Income Growth'!$A$33:$I$216,9,0)</f>
        <v>38171.96287727404</v>
      </c>
      <c r="K14" s="191">
        <f t="shared" si="1"/>
        <v>226937671.21245673</v>
      </c>
      <c r="L14" s="30"/>
    </row>
    <row r="15" spans="2:14" x14ac:dyDescent="0.25">
      <c r="B15" s="90">
        <v>4</v>
      </c>
      <c r="C15" s="137" t="s">
        <v>2</v>
      </c>
      <c r="D15" s="137" t="s">
        <v>649</v>
      </c>
      <c r="E15" s="137" t="s">
        <v>46</v>
      </c>
      <c r="F15" s="191" t="str">
        <f>VLOOKUP(D15,'Population Data'!$A$1:$N$549,13,0)</f>
        <v>16575</v>
      </c>
      <c r="G15" s="191">
        <f>VLOOKUP(E15,'Income Growth'!$A$33:$I$216,6,0)</f>
        <v>7544.2020000000002</v>
      </c>
      <c r="H15" s="191">
        <f t="shared" si="0"/>
        <v>71684808</v>
      </c>
      <c r="I15" s="191">
        <f>VLOOKUP(D15,'Population Data'!$A$1:$N$549,14,0)</f>
        <v>20984.617628574422</v>
      </c>
      <c r="J15" s="191">
        <f>VLOOKUP(E15,'Income Growth'!$A$33:$I$216,9,0)</f>
        <v>38171.96287727404</v>
      </c>
      <c r="K15" s="191">
        <f t="shared" si="1"/>
        <v>213150483.6819579</v>
      </c>
      <c r="L15" s="30"/>
      <c r="M15" s="30"/>
      <c r="N15" s="30"/>
    </row>
    <row r="16" spans="2:14" x14ac:dyDescent="0.25">
      <c r="B16" s="90">
        <v>5</v>
      </c>
      <c r="C16" s="137" t="s">
        <v>18</v>
      </c>
      <c r="D16" s="137" t="s">
        <v>18</v>
      </c>
      <c r="E16" s="137" t="s">
        <v>46</v>
      </c>
      <c r="F16" s="191" t="str">
        <f>VLOOKUP(D16,'Population Data'!$A$1:$N$549,13,0)</f>
        <v>7069</v>
      </c>
      <c r="G16" s="191">
        <f>VLOOKUP(E16,'Income Growth'!$A$33:$I$216,6,0)</f>
        <v>7544.2020000000002</v>
      </c>
      <c r="H16" s="191">
        <f t="shared" si="0"/>
        <v>50410819</v>
      </c>
      <c r="I16" s="191">
        <f>VLOOKUP(D16,'Population Data'!$A$1:$N$549,14,0)</f>
        <v>8246.3265809635122</v>
      </c>
      <c r="J16" s="191">
        <f>VLOOKUP(E16,'Income Growth'!$A$33:$I$216,9,0)</f>
        <v>38171.96287727404</v>
      </c>
      <c r="K16" s="191">
        <f t="shared" si="1"/>
        <v>146131929.35647249</v>
      </c>
      <c r="L16" s="30"/>
      <c r="M16" s="30"/>
      <c r="N16" s="30"/>
    </row>
    <row r="17" spans="2:14" x14ac:dyDescent="0.25">
      <c r="B17" s="90">
        <v>6</v>
      </c>
      <c r="C17" s="137" t="s">
        <v>2174</v>
      </c>
      <c r="D17" s="137" t="s">
        <v>2162</v>
      </c>
      <c r="E17" s="137" t="s">
        <v>46</v>
      </c>
      <c r="F17" s="191" t="str">
        <f>VLOOKUP(D17,'Population Data'!$A$1:$N$549,13,0)</f>
        <v>8884</v>
      </c>
      <c r="G17" s="191">
        <f>VLOOKUP(E17,'Income Growth'!$A$33:$I$216,6,0)</f>
        <v>7544.2020000000002</v>
      </c>
      <c r="H17" s="191">
        <f t="shared" si="0"/>
        <v>40975253</v>
      </c>
      <c r="I17" s="191">
        <f>VLOOKUP(D17,'Population Data'!$A$1:$N$549,14,0)</f>
        <v>11542.27312902296</v>
      </c>
      <c r="J17" s="191">
        <f>VLOOKUP(E17,'Income Growth'!$A$33:$I$216,9,0)</f>
        <v>38171.96287727404</v>
      </c>
      <c r="K17" s="191">
        <f t="shared" si="1"/>
        <v>122857130.71003866</v>
      </c>
      <c r="L17" s="30"/>
      <c r="M17" s="30"/>
      <c r="N17" s="30"/>
    </row>
    <row r="18" spans="2:14" x14ac:dyDescent="0.25">
      <c r="B18" s="90">
        <v>7</v>
      </c>
      <c r="C18" s="137" t="s">
        <v>2169</v>
      </c>
      <c r="D18" s="137" t="s">
        <v>952</v>
      </c>
      <c r="E18" s="137" t="s">
        <v>56</v>
      </c>
      <c r="F18" s="191" t="str">
        <f>VLOOKUP(D18,'Population Data'!$A$1:$N$549,13,0)</f>
        <v>10485</v>
      </c>
      <c r="G18" s="191">
        <f>VLOOKUP(E18,'Income Growth'!$A$33:$I$216,6,0)</f>
        <v>33909.529000000002</v>
      </c>
      <c r="H18" s="191">
        <f t="shared" si="0"/>
        <v>86203669</v>
      </c>
      <c r="I18" s="191">
        <f>VLOOKUP(D18,'Population Data'!$A$1:$N$549,14,0)</f>
        <v>10888.001470588237</v>
      </c>
      <c r="J18" s="191">
        <f>VLOOKUP(E18,'Income Growth'!$A$33:$I$216,9,0)</f>
        <v>46231.99385052111</v>
      </c>
      <c r="K18" s="191">
        <f t="shared" si="1"/>
        <v>114149515.56793064</v>
      </c>
      <c r="L18" s="30"/>
      <c r="M18" s="30"/>
      <c r="N18" s="30"/>
    </row>
    <row r="19" spans="2:14" x14ac:dyDescent="0.25">
      <c r="B19" s="90">
        <v>8</v>
      </c>
      <c r="C19" s="137" t="s">
        <v>2170</v>
      </c>
      <c r="D19" s="137" t="s">
        <v>2156</v>
      </c>
      <c r="E19" s="137" t="s">
        <v>57</v>
      </c>
      <c r="F19" s="191" t="str">
        <f>VLOOKUP(D19,'Population Data'!$A$1:$N$549,13,0)</f>
        <v>5800</v>
      </c>
      <c r="G19" s="191">
        <f>VLOOKUP(E19,'Income Growth'!$A$33:$I$216,6,0)</f>
        <v>36081.294000000002</v>
      </c>
      <c r="H19" s="191">
        <f t="shared" si="0"/>
        <v>56172796</v>
      </c>
      <c r="I19" s="191">
        <f>VLOOKUP(D19,'Population Data'!$A$1:$N$549,14,0)</f>
        <v>6035.5032579999997</v>
      </c>
      <c r="J19" s="191">
        <f>VLOOKUP(E19,'Income Growth'!$A$33:$I$216,9,0)</f>
        <v>45506.48978817313</v>
      </c>
      <c r="K19" s="191">
        <f t="shared" si="1"/>
        <v>72178754.101318881</v>
      </c>
      <c r="L19" s="30"/>
      <c r="M19" s="30"/>
      <c r="N19" s="30"/>
    </row>
    <row r="20" spans="2:14" x14ac:dyDescent="0.25">
      <c r="B20" s="90">
        <v>9</v>
      </c>
      <c r="C20" s="137" t="s">
        <v>17</v>
      </c>
      <c r="D20" s="137" t="s">
        <v>2110</v>
      </c>
      <c r="E20" s="137" t="s">
        <v>52</v>
      </c>
      <c r="F20" s="191" t="str">
        <f>VLOOKUP(D20,'Population Data'!$A$1:$N$549,13,0)</f>
        <v>20041</v>
      </c>
      <c r="G20" s="191">
        <f>VLOOKUP(E20,'Income Growth'!$A$33:$I$216,6,0)</f>
        <v>3408.404</v>
      </c>
      <c r="H20" s="191">
        <f t="shared" si="0"/>
        <v>24804766</v>
      </c>
      <c r="I20" s="191">
        <f>VLOOKUP(D20,'Population Data'!$A$1:$N$549,14,0)</f>
        <v>28085.336649943085</v>
      </c>
      <c r="J20" s="191">
        <f>VLOOKUP(E20,'Income Growth'!$A$33:$I$216,9,0)</f>
        <v>14006.25960414703</v>
      </c>
      <c r="K20" s="191">
        <f t="shared" si="1"/>
        <v>66843332.977437399</v>
      </c>
      <c r="L20" s="30"/>
      <c r="M20" s="30"/>
      <c r="N20" s="30"/>
    </row>
    <row r="21" spans="2:14" x14ac:dyDescent="0.25">
      <c r="B21" s="90">
        <v>10</v>
      </c>
      <c r="C21" s="137" t="s">
        <v>2175</v>
      </c>
      <c r="D21" s="137" t="s">
        <v>1045</v>
      </c>
      <c r="E21" s="137" t="s">
        <v>52</v>
      </c>
      <c r="F21" s="191" t="str">
        <f>VLOOKUP(D21,'Population Data'!$A$1:$N$549,13,0)</f>
        <v>22157</v>
      </c>
      <c r="G21" s="191">
        <f>VLOOKUP(E21,'Income Growth'!$A$33:$I$216,6,0)</f>
        <v>3408.404</v>
      </c>
      <c r="H21" s="191">
        <f t="shared" si="0"/>
        <v>25252814</v>
      </c>
      <c r="I21" s="191">
        <f>VLOOKUP(D21,'Population Data'!$A$1:$N$549,14,0)</f>
        <v>31064.655298416565</v>
      </c>
      <c r="J21" s="191">
        <f>VLOOKUP(E21,'Income Growth'!$A$33:$I$216,9,0)</f>
        <v>14006.25960414703</v>
      </c>
      <c r="K21" s="191">
        <f t="shared" si="1"/>
        <v>68062663.362749591</v>
      </c>
      <c r="L21" s="30"/>
      <c r="M21" s="30"/>
      <c r="N21" s="30"/>
    </row>
    <row r="22" spans="2:14" x14ac:dyDescent="0.25">
      <c r="B22" s="90">
        <v>11</v>
      </c>
      <c r="C22" s="137" t="s">
        <v>2173</v>
      </c>
      <c r="D22" s="137" t="s">
        <v>1248</v>
      </c>
      <c r="E22" s="137" t="s">
        <v>61</v>
      </c>
      <c r="F22" s="191" t="str">
        <f>VLOOKUP(D22,'Population Data'!$A$1:$N$549,13,0)</f>
        <v>9210</v>
      </c>
      <c r="G22" s="191">
        <f>VLOOKUP(E22,'Income Growth'!$A$33:$I$216,6,0)</f>
        <v>4346.6859999999997</v>
      </c>
      <c r="H22" s="191">
        <f t="shared" si="0"/>
        <v>43981022</v>
      </c>
      <c r="I22" s="191">
        <f>VLOOKUP(D22,'Population Data'!$A$1:$N$549,14,0)</f>
        <v>11478.402886115444</v>
      </c>
      <c r="J22" s="191">
        <f>VLOOKUP(E22,'Income Growth'!$A$33:$I$216,9,0)</f>
        <v>12916.515300464036</v>
      </c>
      <c r="K22" s="191">
        <f t="shared" si="1"/>
        <v>93387298.89134486</v>
      </c>
      <c r="L22" s="30"/>
      <c r="M22" s="30"/>
      <c r="N22" s="30"/>
    </row>
    <row r="23" spans="2:14" x14ac:dyDescent="0.25">
      <c r="B23" s="90">
        <v>12</v>
      </c>
      <c r="C23" s="137" t="s">
        <v>6</v>
      </c>
      <c r="D23" s="137" t="s">
        <v>1359</v>
      </c>
      <c r="E23" s="137" t="s">
        <v>50</v>
      </c>
      <c r="F23" s="191" t="str">
        <f>VLOOKUP(D23,'Population Data'!$A$1:$N$549,13,0)</f>
        <v>36669</v>
      </c>
      <c r="G23" s="191">
        <f>VLOOKUP(E23,'Income Growth'!$A$33:$I$216,6,0)</f>
        <v>33884.834000000003</v>
      </c>
      <c r="H23" s="191">
        <f t="shared" si="0"/>
        <v>98024708</v>
      </c>
      <c r="I23" s="191">
        <f>VLOOKUP(D23,'Population Data'!$A$1:$N$549,14,0)</f>
        <v>37088</v>
      </c>
      <c r="J23" s="191">
        <f>VLOOKUP(E23,'Income Growth'!$A$33:$I$216,9,0)</f>
        <v>46786.610464441619</v>
      </c>
      <c r="K23" s="191">
        <f t="shared" si="1"/>
        <v>128497785.78138067</v>
      </c>
      <c r="L23" s="30"/>
      <c r="M23" s="30"/>
      <c r="N23" s="30"/>
    </row>
    <row r="24" spans="2:14" x14ac:dyDescent="0.25">
      <c r="B24" s="90">
        <v>13</v>
      </c>
      <c r="C24" s="137" t="s">
        <v>2713</v>
      </c>
      <c r="D24" s="137" t="s">
        <v>2166</v>
      </c>
      <c r="E24" s="137" t="s">
        <v>1365</v>
      </c>
      <c r="F24" s="191" t="str">
        <f>VLOOKUP(D24,'Population Data'!$A$1:$N$549,13,0)</f>
        <v>19460</v>
      </c>
      <c r="G24" s="191">
        <f>VLOOKUP(E24,'Income Growth'!$A$33:$I$216,6,0)</f>
        <v>14405.927</v>
      </c>
      <c r="H24" s="191">
        <f t="shared" si="0"/>
        <v>24243056</v>
      </c>
      <c r="I24" s="191">
        <f>VLOOKUP(D24,'Population Data'!$A$1:$N$549,14,0)</f>
        <v>20952.743162727093</v>
      </c>
      <c r="J24" s="191">
        <f>VLOOKUP(E24,'Income Growth'!$A$33:$I$216,9,0)</f>
        <v>36438.710135755682</v>
      </c>
      <c r="K24" s="191">
        <f t="shared" si="1"/>
        <v>44105419.957682341</v>
      </c>
      <c r="L24" s="32"/>
      <c r="M24" s="32"/>
      <c r="N24" s="32"/>
    </row>
    <row r="25" spans="2:14" x14ac:dyDescent="0.25">
      <c r="B25" s="90">
        <v>14</v>
      </c>
      <c r="C25" s="137" t="s">
        <v>2171</v>
      </c>
      <c r="D25" s="137" t="s">
        <v>2157</v>
      </c>
      <c r="E25" s="137" t="s">
        <v>62</v>
      </c>
      <c r="F25" s="191" t="str">
        <f>VLOOKUP(D25,'Population Data'!$A$1:$N$549,13,0)</f>
        <v>10550</v>
      </c>
      <c r="G25" s="191">
        <f>VLOOKUP(E25,'Income Growth'!$A$33:$I$216,6,0)</f>
        <v>15611.992</v>
      </c>
      <c r="H25" s="191">
        <f t="shared" si="0"/>
        <v>50958643</v>
      </c>
      <c r="I25" s="191">
        <f>VLOOKUP(D25,'Population Data'!$A$1:$N$549,14,0)</f>
        <v>10664.000093791034</v>
      </c>
      <c r="J25" s="191">
        <f>VLOOKUP(E25,'Income Growth'!$A$33:$I$216,9,0)</f>
        <v>54566.555583850299</v>
      </c>
      <c r="K25" s="191">
        <f t="shared" si="1"/>
        <v>109875599.35664356</v>
      </c>
      <c r="L25" s="30"/>
      <c r="M25" s="30"/>
      <c r="N25" s="30"/>
    </row>
    <row r="26" spans="2:14" x14ac:dyDescent="0.25">
      <c r="B26" s="90">
        <v>15</v>
      </c>
      <c r="C26" s="137" t="s">
        <v>2172</v>
      </c>
      <c r="D26" s="137" t="s">
        <v>2160</v>
      </c>
      <c r="E26" s="137" t="s">
        <v>2091</v>
      </c>
      <c r="F26" s="191" t="str">
        <f>VLOOKUP(D26,'Population Data'!$A$1:$N$549,13,0)</f>
        <v>6976</v>
      </c>
      <c r="G26" s="191">
        <f>VLOOKUP(E26,'Income Growth'!$A$33:$I$216,6,0)</f>
        <v>9220.7420000000002</v>
      </c>
      <c r="H26" s="191">
        <f t="shared" si="0"/>
        <v>44262347</v>
      </c>
      <c r="I26" s="191">
        <f>VLOOKUP(D26,'Population Data'!$A$1:$N$549,14,0)</f>
        <v>9078.8281447734753</v>
      </c>
      <c r="J26" s="191">
        <f>VLOOKUP(E26,'Income Growth'!$A$33:$I$216,9,0)</f>
        <v>25022.562603921571</v>
      </c>
      <c r="K26" s="191">
        <f t="shared" si="1"/>
        <v>91249853.08071591</v>
      </c>
      <c r="L26" s="30"/>
      <c r="M26" s="30"/>
      <c r="N26" s="30"/>
    </row>
    <row r="27" spans="2:14" x14ac:dyDescent="0.25">
      <c r="B27" s="90">
        <v>16</v>
      </c>
      <c r="C27" s="137" t="s">
        <v>2167</v>
      </c>
      <c r="D27" s="137" t="s">
        <v>2161</v>
      </c>
      <c r="E27" s="137" t="s">
        <v>1935</v>
      </c>
      <c r="F27" s="191" t="str">
        <f>VLOOKUP(D27,'Population Data'!$A$1:$N$549,13,0)</f>
        <v>10525</v>
      </c>
      <c r="G27" s="191">
        <f>VLOOKUP(E27,'Income Growth'!$A$33:$I$216,6,0)</f>
        <v>13577.105</v>
      </c>
      <c r="H27" s="191">
        <f t="shared" si="0"/>
        <v>43350029</v>
      </c>
      <c r="I27" s="191">
        <f>VLOOKUP(D27,'Population Data'!$A$1:$N$549,14,0)</f>
        <v>12542.019334416973</v>
      </c>
      <c r="J27" s="191">
        <f>VLOOKUP(E27,'Income Growth'!$A$33:$I$216,9,0)</f>
        <v>34339.562154870939</v>
      </c>
      <c r="K27" s="191">
        <f t="shared" si="1"/>
        <v>82600049.192257911</v>
      </c>
      <c r="L27" s="32"/>
      <c r="M27" s="32"/>
      <c r="N27" s="32"/>
    </row>
    <row r="28" spans="2:14" x14ac:dyDescent="0.25">
      <c r="B28" s="90">
        <v>17</v>
      </c>
      <c r="C28" s="137" t="s">
        <v>3</v>
      </c>
      <c r="D28" s="137" t="s">
        <v>2108</v>
      </c>
      <c r="E28" s="137" t="s">
        <v>47</v>
      </c>
      <c r="F28" s="191" t="str">
        <f>VLOOKUP(D28,'Population Data'!$A$1:$N$549,13,0)</f>
        <v>1567</v>
      </c>
      <c r="G28" s="191">
        <f>VLOOKUP(E28,'Income Growth'!$A$33:$I$216,6,0)</f>
        <v>47438.659</v>
      </c>
      <c r="H28" s="191">
        <f t="shared" si="0"/>
        <v>47180628</v>
      </c>
      <c r="I28" s="191">
        <f>VLOOKUP(D28,'Population Data'!$A$1:$N$549,14,0)</f>
        <v>2228.4260599793179</v>
      </c>
      <c r="J28" s="191">
        <f>VLOOKUP(E28,'Income Growth'!$A$33:$I$216,9,0)</f>
        <v>63283.49803256477</v>
      </c>
      <c r="K28" s="191">
        <f t="shared" si="1"/>
        <v>75497286.689832628</v>
      </c>
      <c r="L28" s="30"/>
    </row>
    <row r="29" spans="2:14" x14ac:dyDescent="0.25">
      <c r="B29" s="90">
        <v>18</v>
      </c>
      <c r="C29" s="137" t="s">
        <v>1</v>
      </c>
      <c r="D29" s="137" t="s">
        <v>1693</v>
      </c>
      <c r="E29" s="137" t="s">
        <v>48</v>
      </c>
      <c r="F29" s="191" t="str">
        <f>VLOOKUP(D29,'Population Data'!$A$1:$N$549,13,0)</f>
        <v>8631</v>
      </c>
      <c r="G29" s="191">
        <f>VLOOKUP(E29,'Income Growth'!$A$33:$I$216,6,0)</f>
        <v>35059.139000000003</v>
      </c>
      <c r="H29" s="191">
        <f t="shared" si="0"/>
        <v>127353419</v>
      </c>
      <c r="I29" s="191">
        <f>VLOOKUP(D29,'Population Data'!$A$1:$N$549,14,0)</f>
        <v>8879.4534445333029</v>
      </c>
      <c r="J29" s="191">
        <f>VLOOKUP(E29,'Income Growth'!$A$33:$I$216,9,0)</f>
        <v>47178.733039404957</v>
      </c>
      <c r="K29" s="191">
        <f t="shared" si="1"/>
        <v>166815866.62200755</v>
      </c>
      <c r="L29" s="30"/>
      <c r="M29" s="30"/>
      <c r="N29" s="30"/>
    </row>
    <row r="30" spans="2:14" x14ac:dyDescent="0.25">
      <c r="B30" s="90">
        <v>19</v>
      </c>
      <c r="C30" s="137" t="s">
        <v>5</v>
      </c>
      <c r="D30" s="137" t="s">
        <v>2109</v>
      </c>
      <c r="E30" s="137" t="s">
        <v>1711</v>
      </c>
      <c r="F30" s="191" t="str">
        <f>VLOOKUP(D30,'Population Data'!$A$1:$N$549,13,0)</f>
        <v>19425</v>
      </c>
      <c r="G30" s="191">
        <f>VLOOKUP(E30,'Income Growth'!$A$33:$I$216,6,0)</f>
        <v>46860.241999999998</v>
      </c>
      <c r="H30" s="191">
        <f t="shared" si="0"/>
        <v>103604277</v>
      </c>
      <c r="I30" s="191">
        <f>VLOOKUP(D30,'Population Data'!$A$1:$N$549,14,0)</f>
        <v>20901.36919603416</v>
      </c>
      <c r="J30" s="191">
        <f>VLOOKUP(E30,'Income Growth'!$A$33:$I$216,9,0)</f>
        <v>62511.885768366868</v>
      </c>
      <c r="K30" s="191">
        <f t="shared" si="1"/>
        <v>138892456.1399745</v>
      </c>
      <c r="L30" s="30"/>
      <c r="M30" s="30"/>
      <c r="N30" s="30"/>
    </row>
    <row r="31" spans="2:14" x14ac:dyDescent="0.25">
      <c r="B31" s="90">
        <v>20</v>
      </c>
      <c r="C31" s="137" t="s">
        <v>2176</v>
      </c>
      <c r="D31" s="137" t="s">
        <v>2153</v>
      </c>
      <c r="E31" s="137" t="s">
        <v>1711</v>
      </c>
      <c r="F31" s="191" t="str">
        <f>VLOOKUP(D31,'Population Data'!$A$1:$N$549,13,0)</f>
        <v>12762</v>
      </c>
      <c r="G31" s="191">
        <f>VLOOKUP(E31,'Income Growth'!$A$33:$I$216,6,0)</f>
        <v>46860.241999999998</v>
      </c>
      <c r="H31" s="191">
        <f t="shared" si="0"/>
        <v>75173283</v>
      </c>
      <c r="I31" s="191">
        <f>VLOOKUP(D31,'Population Data'!$A$1:$N$549,14,0)</f>
        <v>13894.401619252767</v>
      </c>
      <c r="J31" s="191">
        <f>VLOOKUP(E31,'Income Growth'!$A$33:$I$216,9,0)</f>
        <v>62511.885768366868</v>
      </c>
      <c r="K31" s="191">
        <f t="shared" si="1"/>
        <v>101495357.03714909</v>
      </c>
      <c r="L31" s="30"/>
      <c r="M31" s="30"/>
      <c r="N31" s="30"/>
    </row>
    <row r="32" spans="2:14" x14ac:dyDescent="0.25">
      <c r="C32" s="1" t="s">
        <v>28</v>
      </c>
      <c r="D32" s="1"/>
      <c r="E32" s="1"/>
      <c r="F32" s="22">
        <f>SUM(F12:F31)</f>
        <v>0</v>
      </c>
      <c r="H32" s="31">
        <f>SUM(H12:H31)</f>
        <v>1174025175</v>
      </c>
      <c r="I32" s="22">
        <f>SUM(I12:I31)</f>
        <v>306978.83801362163</v>
      </c>
      <c r="K32" s="31">
        <f>SUM(K12:K31)</f>
        <v>2197731492.0162687</v>
      </c>
      <c r="L32" s="33"/>
      <c r="M32" s="33"/>
      <c r="N32" s="33"/>
    </row>
    <row r="33" spans="2:14" x14ac:dyDescent="0.25">
      <c r="L33" s="29"/>
      <c r="M33" s="29"/>
      <c r="N33" s="29"/>
    </row>
    <row r="34" spans="2:14" ht="15.75" thickBot="1" x14ac:dyDescent="0.3">
      <c r="B34" s="50" t="s">
        <v>2151</v>
      </c>
      <c r="C34" s="2"/>
      <c r="D34" s="2"/>
      <c r="E34" s="2"/>
      <c r="F34" s="2"/>
      <c r="G34" s="2"/>
      <c r="H34" s="2"/>
    </row>
    <row r="35" spans="2:14" x14ac:dyDescent="0.25">
      <c r="B35" s="111" t="s">
        <v>2117</v>
      </c>
      <c r="C35" s="111" t="s">
        <v>42</v>
      </c>
      <c r="D35" s="111" t="s">
        <v>28</v>
      </c>
      <c r="E35" s="204" t="s">
        <v>2118</v>
      </c>
      <c r="G35" s="2"/>
      <c r="H35" s="2"/>
    </row>
    <row r="36" spans="2:14" ht="15.75" thickBot="1" x14ac:dyDescent="0.3">
      <c r="B36" s="112"/>
      <c r="C36" s="112"/>
      <c r="D36" s="112" t="s">
        <v>37</v>
      </c>
      <c r="E36" s="205"/>
      <c r="G36" s="2"/>
      <c r="H36" s="2"/>
    </row>
    <row r="37" spans="2:14" ht="40.5" thickBot="1" x14ac:dyDescent="0.3">
      <c r="B37" s="53">
        <v>1</v>
      </c>
      <c r="C37" s="53" t="s">
        <v>1693</v>
      </c>
      <c r="D37" s="54">
        <v>127353419</v>
      </c>
      <c r="E37" s="70" t="s">
        <v>2119</v>
      </c>
      <c r="G37" s="2"/>
      <c r="H37" s="2"/>
    </row>
    <row r="38" spans="2:14" ht="26.25" thickBot="1" x14ac:dyDescent="0.3">
      <c r="B38" s="53">
        <v>2</v>
      </c>
      <c r="C38" s="53" t="s">
        <v>2109</v>
      </c>
      <c r="D38" s="54">
        <v>103604277</v>
      </c>
      <c r="E38" s="70" t="s">
        <v>2120</v>
      </c>
      <c r="G38" s="2"/>
      <c r="H38" s="2"/>
    </row>
    <row r="39" spans="2:14" ht="15.75" thickBot="1" x14ac:dyDescent="0.3">
      <c r="B39" s="53">
        <v>3</v>
      </c>
      <c r="C39" s="53" t="s">
        <v>1359</v>
      </c>
      <c r="D39" s="54">
        <v>98024708</v>
      </c>
      <c r="E39" s="70" t="s">
        <v>2121</v>
      </c>
      <c r="G39" s="2"/>
      <c r="H39" s="2"/>
    </row>
    <row r="40" spans="2:14" ht="15.75" thickBot="1" x14ac:dyDescent="0.3">
      <c r="B40" s="53">
        <v>4</v>
      </c>
      <c r="C40" s="53" t="s">
        <v>1712</v>
      </c>
      <c r="D40" s="54">
        <v>89331622</v>
      </c>
      <c r="E40" s="71" t="s">
        <v>2122</v>
      </c>
      <c r="G40" s="2"/>
      <c r="H40" s="2"/>
    </row>
    <row r="41" spans="2:14" ht="39" thickBot="1" x14ac:dyDescent="0.3">
      <c r="B41" s="53">
        <v>5</v>
      </c>
      <c r="C41" s="53" t="s">
        <v>952</v>
      </c>
      <c r="D41" s="54">
        <v>86203669</v>
      </c>
      <c r="E41" s="70" t="s">
        <v>2123</v>
      </c>
      <c r="G41" s="2"/>
      <c r="H41" s="2"/>
    </row>
    <row r="42" spans="2:14" ht="15.75" thickBot="1" x14ac:dyDescent="0.3">
      <c r="B42" s="53">
        <v>6</v>
      </c>
      <c r="C42" s="53" t="s">
        <v>1738</v>
      </c>
      <c r="D42" s="54">
        <v>84302427</v>
      </c>
      <c r="E42" s="70" t="s">
        <v>2124</v>
      </c>
      <c r="G42" s="2"/>
      <c r="H42" s="2"/>
    </row>
    <row r="43" spans="2:14" ht="29.25" thickBot="1" x14ac:dyDescent="0.3">
      <c r="B43" s="53">
        <v>7</v>
      </c>
      <c r="C43" s="70" t="s">
        <v>293</v>
      </c>
      <c r="D43" s="54">
        <v>76171801</v>
      </c>
      <c r="E43" s="70" t="s">
        <v>2125</v>
      </c>
      <c r="G43" s="2"/>
      <c r="H43" s="2"/>
    </row>
    <row r="44" spans="2:14" ht="40.5" thickBot="1" x14ac:dyDescent="0.3">
      <c r="B44" s="53">
        <v>8</v>
      </c>
      <c r="C44" s="53" t="s">
        <v>2153</v>
      </c>
      <c r="D44" s="54">
        <v>75173283</v>
      </c>
      <c r="E44" s="70" t="s">
        <v>2126</v>
      </c>
      <c r="G44" s="2"/>
      <c r="H44" s="2"/>
    </row>
    <row r="45" spans="2:14" ht="15.75" thickBot="1" x14ac:dyDescent="0.3">
      <c r="B45" s="53">
        <v>9</v>
      </c>
      <c r="C45" s="53" t="s">
        <v>649</v>
      </c>
      <c r="D45" s="54">
        <v>71684808</v>
      </c>
      <c r="E45" s="70" t="s">
        <v>2127</v>
      </c>
      <c r="G45" s="2"/>
      <c r="H45" s="2"/>
    </row>
    <row r="46" spans="2:14" ht="15.75" thickBot="1" x14ac:dyDescent="0.3">
      <c r="B46" s="53">
        <v>10</v>
      </c>
      <c r="C46" s="53" t="s">
        <v>2154</v>
      </c>
      <c r="D46" s="54">
        <v>64867419</v>
      </c>
      <c r="E46" s="70" t="s">
        <v>2128</v>
      </c>
      <c r="G46" s="2"/>
      <c r="H46" s="2"/>
    </row>
    <row r="47" spans="2:14" ht="40.5" thickBot="1" x14ac:dyDescent="0.3">
      <c r="B47" s="53">
        <v>11</v>
      </c>
      <c r="C47" s="53" t="s">
        <v>1811</v>
      </c>
      <c r="D47" s="54">
        <v>63998275</v>
      </c>
      <c r="E47" s="70" t="s">
        <v>2129</v>
      </c>
      <c r="G47" s="2"/>
      <c r="H47" s="2"/>
    </row>
    <row r="48" spans="2:14" ht="26.25" thickBot="1" x14ac:dyDescent="0.3">
      <c r="B48" s="53">
        <v>12</v>
      </c>
      <c r="C48" s="53" t="s">
        <v>2152</v>
      </c>
      <c r="D48" s="54">
        <v>63633817</v>
      </c>
      <c r="E48" s="70" t="s">
        <v>2130</v>
      </c>
      <c r="G48" s="2"/>
      <c r="H48" s="2"/>
    </row>
    <row r="49" spans="2:8" ht="39" thickBot="1" x14ac:dyDescent="0.3">
      <c r="B49" s="53">
        <v>13</v>
      </c>
      <c r="C49" s="53" t="s">
        <v>2155</v>
      </c>
      <c r="D49" s="54">
        <v>56905161</v>
      </c>
      <c r="E49" s="70" t="s">
        <v>2131</v>
      </c>
      <c r="G49" s="2"/>
      <c r="H49" s="2"/>
    </row>
    <row r="50" spans="2:8" ht="15.75" thickBot="1" x14ac:dyDescent="0.3">
      <c r="B50" s="53">
        <v>14</v>
      </c>
      <c r="C50" s="53" t="s">
        <v>2156</v>
      </c>
      <c r="D50" s="54">
        <v>56172796</v>
      </c>
      <c r="E50" s="70" t="s">
        <v>2132</v>
      </c>
      <c r="G50" s="2"/>
      <c r="H50" s="2"/>
    </row>
    <row r="51" spans="2:8" ht="15.75" thickBot="1" x14ac:dyDescent="0.3">
      <c r="B51" s="53">
        <v>15</v>
      </c>
      <c r="C51" s="53" t="s">
        <v>2133</v>
      </c>
      <c r="D51" s="54">
        <v>52211242</v>
      </c>
      <c r="E51" s="71" t="s">
        <v>2133</v>
      </c>
      <c r="G51" s="2"/>
      <c r="H51" s="2"/>
    </row>
    <row r="52" spans="2:8" ht="26.25" thickBot="1" x14ac:dyDescent="0.3">
      <c r="B52" s="53">
        <v>16</v>
      </c>
      <c r="C52" s="53" t="s">
        <v>2157</v>
      </c>
      <c r="D52" s="54">
        <v>50958643</v>
      </c>
      <c r="E52" s="70" t="s">
        <v>2134</v>
      </c>
      <c r="G52" s="2"/>
      <c r="H52" s="2"/>
    </row>
    <row r="53" spans="2:8" ht="15.75" thickBot="1" x14ac:dyDescent="0.3">
      <c r="B53" s="53">
        <v>17</v>
      </c>
      <c r="C53" s="53" t="s">
        <v>18</v>
      </c>
      <c r="D53" s="54">
        <v>50410819</v>
      </c>
      <c r="E53" s="71" t="s">
        <v>2135</v>
      </c>
      <c r="G53" s="2"/>
      <c r="H53" s="2"/>
    </row>
    <row r="54" spans="2:8" ht="15.75" thickBot="1" x14ac:dyDescent="0.3">
      <c r="B54" s="53">
        <v>18</v>
      </c>
      <c r="C54" s="53" t="s">
        <v>2158</v>
      </c>
      <c r="D54" s="54">
        <v>49786202</v>
      </c>
      <c r="E54" s="71" t="s">
        <v>2136</v>
      </c>
      <c r="H54" s="2"/>
    </row>
    <row r="55" spans="2:8" ht="15.75" thickBot="1" x14ac:dyDescent="0.3">
      <c r="B55" s="53">
        <v>19</v>
      </c>
      <c r="C55" s="53" t="s">
        <v>1780</v>
      </c>
      <c r="D55" s="54">
        <v>49533570</v>
      </c>
      <c r="E55" s="70" t="s">
        <v>2137</v>
      </c>
      <c r="H55" s="2"/>
    </row>
    <row r="56" spans="2:8" ht="53.25" thickBot="1" x14ac:dyDescent="0.3">
      <c r="B56" s="53">
        <v>20</v>
      </c>
      <c r="C56" s="53" t="s">
        <v>256</v>
      </c>
      <c r="D56" s="54">
        <v>48224873</v>
      </c>
      <c r="E56" s="70" t="s">
        <v>2138</v>
      </c>
      <c r="H56" s="2"/>
    </row>
    <row r="57" spans="2:8" ht="15.75" thickBot="1" x14ac:dyDescent="0.3">
      <c r="B57" s="53">
        <v>21</v>
      </c>
      <c r="C57" s="53" t="s">
        <v>2108</v>
      </c>
      <c r="D57" s="54">
        <v>47180628</v>
      </c>
      <c r="E57" s="71" t="s">
        <v>2108</v>
      </c>
      <c r="H57" s="2"/>
    </row>
    <row r="58" spans="2:8" ht="15.75" thickBot="1" x14ac:dyDescent="0.3">
      <c r="B58" s="53">
        <v>22</v>
      </c>
      <c r="C58" s="53" t="s">
        <v>2159</v>
      </c>
      <c r="D58" s="54">
        <v>45211749</v>
      </c>
      <c r="E58" s="71" t="s">
        <v>2139</v>
      </c>
      <c r="H58" s="2"/>
    </row>
    <row r="59" spans="2:8" ht="26.25" thickBot="1" x14ac:dyDescent="0.3">
      <c r="B59" s="53">
        <v>23</v>
      </c>
      <c r="C59" s="53" t="s">
        <v>2160</v>
      </c>
      <c r="D59" s="54">
        <v>44262347</v>
      </c>
      <c r="E59" s="70" t="s">
        <v>2140</v>
      </c>
      <c r="H59" s="2"/>
    </row>
    <row r="60" spans="2:8" ht="15.75" thickBot="1" x14ac:dyDescent="0.3">
      <c r="B60" s="53">
        <v>24</v>
      </c>
      <c r="C60" s="53" t="s">
        <v>1248</v>
      </c>
      <c r="D60" s="54">
        <v>43981022</v>
      </c>
      <c r="E60" s="71" t="s">
        <v>2141</v>
      </c>
      <c r="H60" s="2"/>
    </row>
    <row r="61" spans="2:8" ht="26.25" thickBot="1" x14ac:dyDescent="0.3">
      <c r="B61" s="53">
        <v>25</v>
      </c>
      <c r="C61" s="53" t="s">
        <v>2161</v>
      </c>
      <c r="D61" s="54">
        <v>43350029</v>
      </c>
      <c r="E61" s="70" t="s">
        <v>2142</v>
      </c>
      <c r="H61" s="2"/>
    </row>
    <row r="62" spans="2:8" ht="15.75" thickBot="1" x14ac:dyDescent="0.3">
      <c r="B62" s="53">
        <v>26</v>
      </c>
      <c r="C62" s="53" t="s">
        <v>2073</v>
      </c>
      <c r="D62" s="54">
        <v>42038777</v>
      </c>
      <c r="E62" s="71" t="s">
        <v>2143</v>
      </c>
      <c r="H62" s="2"/>
    </row>
    <row r="63" spans="2:8" ht="15.75" thickBot="1" x14ac:dyDescent="0.3">
      <c r="B63" s="53">
        <v>27</v>
      </c>
      <c r="C63" s="53" t="s">
        <v>2162</v>
      </c>
      <c r="D63" s="54">
        <v>40975253</v>
      </c>
      <c r="E63" s="71" t="s">
        <v>2144</v>
      </c>
      <c r="H63" s="2"/>
    </row>
    <row r="64" spans="2:8" ht="15.75" thickBot="1" x14ac:dyDescent="0.3">
      <c r="B64" s="53">
        <v>28</v>
      </c>
      <c r="C64" s="53" t="s">
        <v>2163</v>
      </c>
      <c r="D64" s="54">
        <v>40486202</v>
      </c>
      <c r="E64" s="70" t="s">
        <v>2145</v>
      </c>
      <c r="H64" s="2"/>
    </row>
    <row r="65" spans="1:32" ht="15.75" thickBot="1" x14ac:dyDescent="0.3">
      <c r="B65" s="53">
        <v>29</v>
      </c>
      <c r="C65" s="53" t="s">
        <v>1796</v>
      </c>
      <c r="D65" s="54">
        <v>39397359</v>
      </c>
      <c r="E65" s="71" t="s">
        <v>2146</v>
      </c>
      <c r="H65" s="2"/>
    </row>
    <row r="66" spans="1:32" ht="15.75" thickBot="1" x14ac:dyDescent="0.3">
      <c r="B66" s="53">
        <v>30</v>
      </c>
      <c r="C66" s="53" t="s">
        <v>2164</v>
      </c>
      <c r="D66" s="54">
        <v>38552409</v>
      </c>
      <c r="E66" s="71" t="s">
        <v>2147</v>
      </c>
      <c r="H66" s="2"/>
    </row>
    <row r="67" spans="1:32" ht="15.75" thickBot="1" x14ac:dyDescent="0.3">
      <c r="B67" s="53">
        <v>31</v>
      </c>
      <c r="C67" s="53" t="s">
        <v>1735</v>
      </c>
      <c r="D67" s="54">
        <v>38143078</v>
      </c>
      <c r="E67" s="71" t="s">
        <v>2148</v>
      </c>
      <c r="H67" s="2"/>
    </row>
    <row r="68" spans="1:32" ht="15.75" thickBot="1" x14ac:dyDescent="0.3">
      <c r="B68" s="53">
        <v>32</v>
      </c>
      <c r="C68" s="53" t="s">
        <v>115</v>
      </c>
      <c r="D68" s="54">
        <v>35992164</v>
      </c>
      <c r="E68" s="71" t="s">
        <v>115</v>
      </c>
      <c r="H68" s="2"/>
    </row>
    <row r="69" spans="1:32" ht="15.75" thickBot="1" x14ac:dyDescent="0.3">
      <c r="B69" s="53">
        <v>33</v>
      </c>
      <c r="C69" s="53" t="s">
        <v>1842</v>
      </c>
      <c r="D69" s="54">
        <v>34877507</v>
      </c>
      <c r="E69" s="71" t="s">
        <v>1842</v>
      </c>
      <c r="H69" s="2"/>
    </row>
    <row r="70" spans="1:32" ht="26.25" thickBot="1" x14ac:dyDescent="0.3">
      <c r="B70" s="53">
        <v>34</v>
      </c>
      <c r="C70" s="53" t="s">
        <v>2165</v>
      </c>
      <c r="D70" s="54">
        <v>34670437</v>
      </c>
      <c r="E70" s="70" t="s">
        <v>2149</v>
      </c>
      <c r="H70" s="2"/>
    </row>
    <row r="71" spans="1:32" ht="15.75" thickBot="1" x14ac:dyDescent="0.3">
      <c r="B71" s="53">
        <v>35</v>
      </c>
      <c r="C71" s="53" t="s">
        <v>2150</v>
      </c>
      <c r="D71" s="54">
        <v>34598634</v>
      </c>
      <c r="E71" s="71" t="s">
        <v>2150</v>
      </c>
      <c r="H71" s="2"/>
    </row>
    <row r="72" spans="1:32" x14ac:dyDescent="0.25">
      <c r="C72" s="110" t="s">
        <v>2166</v>
      </c>
      <c r="D72" s="72">
        <v>24243056</v>
      </c>
      <c r="E72" s="67"/>
      <c r="F72" s="67"/>
      <c r="H72" s="192">
        <f>SUM(D37:D74)-D40-D42-D46-D47-D48-D49-D51-D54-D55-D64-D65-D66-D67-D69-D70</f>
        <v>1295874335</v>
      </c>
      <c r="I72" s="193">
        <f>H72/5000000000</f>
        <v>0.25917486699999998</v>
      </c>
      <c r="J72" s="194" t="s">
        <v>2735</v>
      </c>
      <c r="K72" s="195"/>
    </row>
    <row r="73" spans="1:32" ht="15.75" thickBot="1" x14ac:dyDescent="0.3">
      <c r="C73" s="69" t="s">
        <v>1045</v>
      </c>
      <c r="D73" s="73">
        <v>25252814</v>
      </c>
      <c r="E73" s="68"/>
      <c r="F73" s="68"/>
      <c r="H73" s="196"/>
      <c r="I73" s="197" t="s">
        <v>2774</v>
      </c>
      <c r="J73" s="197"/>
      <c r="K73" s="198"/>
    </row>
    <row r="74" spans="1:32" ht="15.75" thickTop="1" x14ac:dyDescent="0.25">
      <c r="C74" s="74" t="s">
        <v>2110</v>
      </c>
      <c r="D74" s="75">
        <v>24804766</v>
      </c>
      <c r="E74" s="74"/>
      <c r="F74" s="66"/>
    </row>
    <row r="75" spans="1:32" x14ac:dyDescent="0.25">
      <c r="C75" s="203"/>
      <c r="D75" s="203"/>
      <c r="E75" s="203"/>
      <c r="F75" s="203"/>
      <c r="Y75" s="200" t="s">
        <v>2782</v>
      </c>
    </row>
    <row r="76" spans="1:32" x14ac:dyDescent="0.25">
      <c r="B76" s="130" t="s">
        <v>2734</v>
      </c>
      <c r="C76" s="128" t="s">
        <v>2723</v>
      </c>
    </row>
    <row r="77" spans="1:32" x14ac:dyDescent="0.25">
      <c r="B77" s="130"/>
      <c r="C77" s="128" t="s">
        <v>2720</v>
      </c>
      <c r="D77" s="90" t="s">
        <v>2718</v>
      </c>
      <c r="E77" s="90" t="s">
        <v>2717</v>
      </c>
      <c r="F77" s="90" t="s">
        <v>2717</v>
      </c>
      <c r="G77" s="90" t="s">
        <v>2717</v>
      </c>
      <c r="H77" s="90" t="s">
        <v>2717</v>
      </c>
      <c r="I77" s="90" t="s">
        <v>2716</v>
      </c>
      <c r="J77" s="90" t="s">
        <v>2716</v>
      </c>
      <c r="K77" s="90" t="s">
        <v>2719</v>
      </c>
      <c r="L77" s="90" t="s">
        <v>2719</v>
      </c>
      <c r="M77" s="90" t="s">
        <v>2717</v>
      </c>
      <c r="N77" s="90" t="s">
        <v>2717</v>
      </c>
      <c r="O77" s="90" t="s">
        <v>2718</v>
      </c>
      <c r="P77" s="90" t="s">
        <v>2716</v>
      </c>
      <c r="Q77" s="90" t="s">
        <v>2717</v>
      </c>
      <c r="R77" s="90" t="s">
        <v>2716</v>
      </c>
      <c r="S77" s="90" t="s">
        <v>2714</v>
      </c>
      <c r="T77" s="90" t="s">
        <v>2716</v>
      </c>
      <c r="U77" s="90" t="s">
        <v>2715</v>
      </c>
      <c r="V77" s="90" t="s">
        <v>2715</v>
      </c>
      <c r="Z77" s="90" t="s">
        <v>2716</v>
      </c>
      <c r="AA77" s="90" t="s">
        <v>2715</v>
      </c>
      <c r="AB77" s="90" t="s">
        <v>2718</v>
      </c>
      <c r="AC77" s="90" t="s">
        <v>2714</v>
      </c>
      <c r="AD77" s="90" t="s">
        <v>2717</v>
      </c>
      <c r="AE77" s="90" t="s">
        <v>2720</v>
      </c>
      <c r="AF77" s="90" t="s">
        <v>2719</v>
      </c>
    </row>
    <row r="78" spans="1:32" ht="24" thickBot="1" x14ac:dyDescent="0.3">
      <c r="B78" s="3" t="s">
        <v>2721</v>
      </c>
      <c r="C78" s="129" t="s">
        <v>7</v>
      </c>
      <c r="D78" s="129" t="s">
        <v>2112</v>
      </c>
      <c r="E78" s="129" t="s">
        <v>4</v>
      </c>
      <c r="F78" s="129" t="s">
        <v>2</v>
      </c>
      <c r="G78" s="129" t="s">
        <v>18</v>
      </c>
      <c r="H78" s="129" t="s">
        <v>2174</v>
      </c>
      <c r="I78" s="129" t="s">
        <v>2169</v>
      </c>
      <c r="J78" s="129" t="s">
        <v>2170</v>
      </c>
      <c r="K78" s="129" t="s">
        <v>17</v>
      </c>
      <c r="L78" s="129" t="s">
        <v>2175</v>
      </c>
      <c r="M78" s="129" t="s">
        <v>2173</v>
      </c>
      <c r="N78" s="129" t="s">
        <v>6</v>
      </c>
      <c r="O78" s="129" t="s">
        <v>2713</v>
      </c>
      <c r="P78" s="129" t="s">
        <v>2171</v>
      </c>
      <c r="Q78" s="129" t="s">
        <v>2172</v>
      </c>
      <c r="R78" s="129" t="s">
        <v>2167</v>
      </c>
      <c r="S78" s="129" t="s">
        <v>3</v>
      </c>
      <c r="T78" s="129" t="s">
        <v>1</v>
      </c>
      <c r="U78" s="129" t="s">
        <v>5</v>
      </c>
      <c r="V78" s="129" t="s">
        <v>2176</v>
      </c>
      <c r="Y78" s="138" t="s">
        <v>2733</v>
      </c>
      <c r="Z78" s="132" t="s">
        <v>2731</v>
      </c>
      <c r="AA78" s="132" t="s">
        <v>2730</v>
      </c>
      <c r="AB78" s="132" t="s">
        <v>2729</v>
      </c>
      <c r="AC78" s="132" t="s">
        <v>2728</v>
      </c>
      <c r="AD78" s="132" t="s">
        <v>2727</v>
      </c>
      <c r="AE78" s="137" t="s">
        <v>54</v>
      </c>
      <c r="AF78" s="132" t="s">
        <v>2732</v>
      </c>
    </row>
    <row r="79" spans="1:32" x14ac:dyDescent="0.25">
      <c r="A79" s="128" t="s">
        <v>2720</v>
      </c>
      <c r="B79" s="117" t="s">
        <v>7</v>
      </c>
      <c r="C79" s="127">
        <f t="shared" ref="C79:L88" si="2">IF($B79=C$78,0,((VLOOKUP($B79,$C$12:$K$31,9,0))*$I$72*((VLOOKUP(C$78,$C$12:$K$31,9,0)/($K$32-(VLOOKUP($B79,$C$12:$K$31,9,0)))))))</f>
        <v>0</v>
      </c>
      <c r="D79" s="126">
        <f t="shared" si="2"/>
        <v>510718.33764836093</v>
      </c>
      <c r="E79" s="126">
        <f t="shared" si="2"/>
        <v>1355859.3670406302</v>
      </c>
      <c r="F79" s="126">
        <f t="shared" si="2"/>
        <v>1273486.5848643647</v>
      </c>
      <c r="G79" s="126">
        <f t="shared" si="2"/>
        <v>873078.2517645628</v>
      </c>
      <c r="H79" s="126">
        <f t="shared" si="2"/>
        <v>734020.89036594226</v>
      </c>
      <c r="I79" s="126">
        <f t="shared" si="2"/>
        <v>681996.46669077803</v>
      </c>
      <c r="J79" s="126">
        <f t="shared" si="2"/>
        <v>431238.40712182148</v>
      </c>
      <c r="K79" s="126">
        <f t="shared" si="2"/>
        <v>399361.457520322</v>
      </c>
      <c r="L79" s="126">
        <f t="shared" si="2"/>
        <v>406646.4557121605</v>
      </c>
      <c r="M79" s="126">
        <f t="shared" ref="M79:V88" si="3">IF($B79=M$78,0,((VLOOKUP($B79,$C$12:$K$31,9,0))*$I$72*((VLOOKUP(M$78,$C$12:$K$31,9,0)/($K$32-(VLOOKUP($B79,$C$12:$K$31,9,0)))))))</f>
        <v>557950.750476824</v>
      </c>
      <c r="N79" s="126">
        <f t="shared" si="3"/>
        <v>767721.48742355639</v>
      </c>
      <c r="O79" s="126">
        <f t="shared" si="3"/>
        <v>263511.76720633352</v>
      </c>
      <c r="P79" s="126">
        <f t="shared" si="3"/>
        <v>656461.57291108766</v>
      </c>
      <c r="Q79" s="126">
        <f t="shared" si="3"/>
        <v>545180.38975002395</v>
      </c>
      <c r="R79" s="126">
        <f t="shared" si="3"/>
        <v>493501.36456847668</v>
      </c>
      <c r="S79" s="126">
        <f t="shared" si="3"/>
        <v>451065.27619528444</v>
      </c>
      <c r="T79" s="126">
        <f t="shared" si="3"/>
        <v>996656.28065206937</v>
      </c>
      <c r="U79" s="126">
        <f t="shared" si="3"/>
        <v>829825.37303100422</v>
      </c>
      <c r="V79" s="125">
        <f t="shared" si="3"/>
        <v>606393.06737716286</v>
      </c>
      <c r="W79" s="113">
        <f t="shared" ref="W79:W98" si="4">SUM(C79:V79)</f>
        <v>12834673.548320765</v>
      </c>
      <c r="X79" s="134" t="s">
        <v>2716</v>
      </c>
      <c r="Y79" s="136" t="s">
        <v>2731</v>
      </c>
      <c r="Z79" s="132">
        <v>1.5</v>
      </c>
      <c r="AA79" s="135"/>
      <c r="AB79" s="135"/>
      <c r="AC79" s="135"/>
      <c r="AD79" s="135"/>
      <c r="AE79" s="135"/>
      <c r="AF79" s="135"/>
    </row>
    <row r="80" spans="1:32" x14ac:dyDescent="0.25">
      <c r="A80" s="90" t="s">
        <v>2718</v>
      </c>
      <c r="B80" s="117" t="s">
        <v>2112</v>
      </c>
      <c r="C80" s="121">
        <f t="shared" si="2"/>
        <v>519413.17420184065</v>
      </c>
      <c r="D80" s="119">
        <f t="shared" si="2"/>
        <v>0</v>
      </c>
      <c r="E80" s="123">
        <f t="shared" si="2"/>
        <v>2380277.6138773621</v>
      </c>
      <c r="F80" s="123">
        <f t="shared" si="2"/>
        <v>2235668.1549812574</v>
      </c>
      <c r="G80" s="123">
        <f t="shared" si="2"/>
        <v>1532731.6891089466</v>
      </c>
      <c r="H80" s="123">
        <f t="shared" si="2"/>
        <v>1288609.6714217898</v>
      </c>
      <c r="I80" s="123">
        <f t="shared" si="2"/>
        <v>1197278.2442405559</v>
      </c>
      <c r="J80" s="123">
        <f t="shared" si="2"/>
        <v>757060.17280879582</v>
      </c>
      <c r="K80" s="123">
        <f t="shared" si="2"/>
        <v>701098.62445090292</v>
      </c>
      <c r="L80" s="123">
        <f t="shared" si="2"/>
        <v>713887.79605283553</v>
      </c>
      <c r="M80" s="123">
        <f t="shared" si="3"/>
        <v>979509.90588706138</v>
      </c>
      <c r="N80" s="123">
        <f t="shared" si="3"/>
        <v>1347772.7223255315</v>
      </c>
      <c r="O80" s="123">
        <f t="shared" si="3"/>
        <v>462607.83066574682</v>
      </c>
      <c r="P80" s="123">
        <f t="shared" si="3"/>
        <v>1152450.485909546</v>
      </c>
      <c r="Q80" s="123">
        <f t="shared" si="3"/>
        <v>957090.91133787972</v>
      </c>
      <c r="R80" s="123">
        <f t="shared" si="3"/>
        <v>866365.84815147391</v>
      </c>
      <c r="S80" s="123">
        <f t="shared" si="3"/>
        <v>791867.21383093961</v>
      </c>
      <c r="T80" s="123">
        <f t="shared" si="3"/>
        <v>1749678.9794242021</v>
      </c>
      <c r="U80" s="123">
        <f t="shared" si="3"/>
        <v>1456799.1392531649</v>
      </c>
      <c r="V80" s="118">
        <f t="shared" si="3"/>
        <v>1064552.768948813</v>
      </c>
      <c r="W80" s="113">
        <f t="shared" si="4"/>
        <v>22154720.946878646</v>
      </c>
      <c r="X80" s="134" t="s">
        <v>2715</v>
      </c>
      <c r="Y80" s="136" t="s">
        <v>2730</v>
      </c>
      <c r="Z80" s="132">
        <v>1.25</v>
      </c>
      <c r="AA80" s="132">
        <v>1.5</v>
      </c>
      <c r="AB80" s="135"/>
      <c r="AC80" s="135"/>
      <c r="AD80" s="135"/>
      <c r="AE80" s="135"/>
      <c r="AF80" s="135"/>
    </row>
    <row r="81" spans="1:32" x14ac:dyDescent="0.25">
      <c r="A81" s="90" t="s">
        <v>2717</v>
      </c>
      <c r="B81" s="117" t="s">
        <v>4</v>
      </c>
      <c r="C81" s="121">
        <f t="shared" si="2"/>
        <v>1477917.6264313972</v>
      </c>
      <c r="D81" s="120">
        <f t="shared" si="2"/>
        <v>2551124.6914686644</v>
      </c>
      <c r="E81" s="119">
        <f t="shared" si="2"/>
        <v>0</v>
      </c>
      <c r="F81" s="123">
        <f t="shared" si="2"/>
        <v>6361281.4175833659</v>
      </c>
      <c r="G81" s="123">
        <f t="shared" si="2"/>
        <v>4361173.9024621239</v>
      </c>
      <c r="H81" s="123">
        <f t="shared" si="2"/>
        <v>3666558.804386762</v>
      </c>
      <c r="I81" s="123">
        <f t="shared" si="2"/>
        <v>3406687.9871212984</v>
      </c>
      <c r="J81" s="123">
        <f t="shared" si="2"/>
        <v>2154108.9622584968</v>
      </c>
      <c r="K81" s="123">
        <f t="shared" si="2"/>
        <v>1994878.1940986123</v>
      </c>
      <c r="L81" s="123">
        <f t="shared" si="2"/>
        <v>2031267.9952756753</v>
      </c>
      <c r="M81" s="123">
        <f t="shared" si="3"/>
        <v>2787058.6020448245</v>
      </c>
      <c r="N81" s="123">
        <f t="shared" si="3"/>
        <v>3834899.0007987237</v>
      </c>
      <c r="O81" s="123">
        <f t="shared" si="3"/>
        <v>1316285.9569680807</v>
      </c>
      <c r="P81" s="123">
        <f t="shared" si="3"/>
        <v>3279136.863119462</v>
      </c>
      <c r="Q81" s="123">
        <f t="shared" si="3"/>
        <v>2723268.4849342611</v>
      </c>
      <c r="R81" s="124">
        <f t="shared" si="3"/>
        <v>2465122.9917085017</v>
      </c>
      <c r="S81" s="123">
        <f t="shared" si="3"/>
        <v>2253147.5350278448</v>
      </c>
      <c r="T81" s="123">
        <f t="shared" si="3"/>
        <v>4978467.1100442074</v>
      </c>
      <c r="U81" s="123">
        <f t="shared" si="3"/>
        <v>4145118.4394404404</v>
      </c>
      <c r="V81" s="118">
        <f t="shared" si="3"/>
        <v>3029036.1886054482</v>
      </c>
      <c r="W81" s="113">
        <f t="shared" si="4"/>
        <v>58816540.753778197</v>
      </c>
      <c r="X81" s="134" t="s">
        <v>2718</v>
      </c>
      <c r="Y81" s="136" t="s">
        <v>2729</v>
      </c>
      <c r="Z81" s="132">
        <v>1</v>
      </c>
      <c r="AA81" s="132">
        <v>1.25</v>
      </c>
      <c r="AB81" s="132">
        <v>1.5</v>
      </c>
      <c r="AC81" s="135"/>
      <c r="AD81" s="135"/>
      <c r="AE81" s="135"/>
      <c r="AF81" s="135"/>
    </row>
    <row r="82" spans="1:32" x14ac:dyDescent="0.25">
      <c r="A82" s="90" t="s">
        <v>2717</v>
      </c>
      <c r="B82" s="117" t="s">
        <v>2</v>
      </c>
      <c r="C82" s="121">
        <f t="shared" si="2"/>
        <v>1378485.8684205245</v>
      </c>
      <c r="D82" s="120">
        <f t="shared" si="2"/>
        <v>2379489.406496678</v>
      </c>
      <c r="E82" s="120">
        <f t="shared" si="2"/>
        <v>6317088.6235023066</v>
      </c>
      <c r="F82" s="119">
        <f t="shared" si="2"/>
        <v>0</v>
      </c>
      <c r="G82" s="124">
        <f t="shared" si="2"/>
        <v>4067761.6172591797</v>
      </c>
      <c r="H82" s="124">
        <f t="shared" si="2"/>
        <v>3419879.0292421076</v>
      </c>
      <c r="I82" s="123">
        <f t="shared" si="2"/>
        <v>3177491.8739577373</v>
      </c>
      <c r="J82" s="123">
        <f t="shared" si="2"/>
        <v>2009184.213250991</v>
      </c>
      <c r="K82" s="123">
        <f t="shared" si="2"/>
        <v>1860666.2175247022</v>
      </c>
      <c r="L82" s="123">
        <f t="shared" si="2"/>
        <v>1894607.77541676</v>
      </c>
      <c r="M82" s="124">
        <f t="shared" si="3"/>
        <v>2599550.089036704</v>
      </c>
      <c r="N82" s="124">
        <f t="shared" si="3"/>
        <v>3576893.5865428047</v>
      </c>
      <c r="O82" s="124">
        <f t="shared" si="3"/>
        <v>1227728.4999043967</v>
      </c>
      <c r="P82" s="124">
        <f t="shared" si="3"/>
        <v>3058522.1703740265</v>
      </c>
      <c r="Q82" s="124">
        <f t="shared" si="3"/>
        <v>2540051.6613779659</v>
      </c>
      <c r="R82" s="123">
        <f t="shared" si="3"/>
        <v>2299273.7532969886</v>
      </c>
      <c r="S82" s="123">
        <f t="shared" si="3"/>
        <v>2101559.6410485031</v>
      </c>
      <c r="T82" s="123">
        <f t="shared" si="3"/>
        <v>4643524.3986927764</v>
      </c>
      <c r="U82" s="123">
        <f t="shared" si="3"/>
        <v>3866241.9944845419</v>
      </c>
      <c r="V82" s="118">
        <f t="shared" si="3"/>
        <v>2825247.8394274008</v>
      </c>
      <c r="W82" s="113">
        <f t="shared" si="4"/>
        <v>55243248.259257108</v>
      </c>
      <c r="X82" s="134" t="s">
        <v>2714</v>
      </c>
      <c r="Y82" s="136" t="s">
        <v>2728</v>
      </c>
      <c r="Z82" s="132">
        <v>1</v>
      </c>
      <c r="AA82" s="132">
        <v>0.5</v>
      </c>
      <c r="AB82" s="132">
        <v>0.5</v>
      </c>
      <c r="AC82" s="132">
        <v>1.5</v>
      </c>
      <c r="AD82" s="135"/>
      <c r="AE82" s="135"/>
      <c r="AF82" s="135"/>
    </row>
    <row r="83" spans="1:32" x14ac:dyDescent="0.25">
      <c r="A83" s="90" t="s">
        <v>2717</v>
      </c>
      <c r="B83" s="117" t="s">
        <v>18</v>
      </c>
      <c r="C83" s="121">
        <f t="shared" si="2"/>
        <v>914191.85420620407</v>
      </c>
      <c r="D83" s="120">
        <f t="shared" si="2"/>
        <v>1578042.8965018685</v>
      </c>
      <c r="E83" s="120">
        <f t="shared" si="2"/>
        <v>4189401.642921119</v>
      </c>
      <c r="F83" s="120">
        <f t="shared" si="2"/>
        <v>3934882.1275716424</v>
      </c>
      <c r="G83" s="119">
        <f t="shared" si="2"/>
        <v>0</v>
      </c>
      <c r="H83" s="123">
        <f t="shared" si="2"/>
        <v>2268014.2194609717</v>
      </c>
      <c r="I83" s="123">
        <f t="shared" si="2"/>
        <v>2107266.570173074</v>
      </c>
      <c r="J83" s="123">
        <f t="shared" si="2"/>
        <v>1332461.857921219</v>
      </c>
      <c r="K83" s="123">
        <f t="shared" si="2"/>
        <v>1233966.8751242058</v>
      </c>
      <c r="L83" s="123">
        <f t="shared" si="2"/>
        <v>1256476.424518093</v>
      </c>
      <c r="M83" s="123">
        <f t="shared" si="3"/>
        <v>1723983.952567724</v>
      </c>
      <c r="N83" s="123">
        <f t="shared" si="3"/>
        <v>2372143.9987822217</v>
      </c>
      <c r="O83" s="123">
        <f t="shared" si="3"/>
        <v>814211.75182262075</v>
      </c>
      <c r="P83" s="123">
        <f t="shared" si="3"/>
        <v>2028367.586581625</v>
      </c>
      <c r="Q83" s="123">
        <f t="shared" si="3"/>
        <v>1684525.4574537924</v>
      </c>
      <c r="R83" s="123">
        <f t="shared" si="3"/>
        <v>1524845.0375938113</v>
      </c>
      <c r="S83" s="123">
        <f t="shared" si="3"/>
        <v>1393723.9031520931</v>
      </c>
      <c r="T83" s="123">
        <f t="shared" si="3"/>
        <v>3079518.0983296703</v>
      </c>
      <c r="U83" s="123">
        <f t="shared" si="3"/>
        <v>2564035.6703819879</v>
      </c>
      <c r="V83" s="118">
        <f t="shared" si="3"/>
        <v>1873663.4303531984</v>
      </c>
      <c r="W83" s="113">
        <f t="shared" si="4"/>
        <v>37873723.35541714</v>
      </c>
      <c r="X83" s="134" t="s">
        <v>2717</v>
      </c>
      <c r="Y83" s="136" t="s">
        <v>2727</v>
      </c>
      <c r="Z83" s="132">
        <v>0.75</v>
      </c>
      <c r="AA83" s="132">
        <v>0.75</v>
      </c>
      <c r="AB83" s="132">
        <v>0.5</v>
      </c>
      <c r="AC83" s="132">
        <v>0.5</v>
      </c>
      <c r="AD83" s="132">
        <v>1.5</v>
      </c>
      <c r="AE83" s="135"/>
      <c r="AF83" s="135"/>
    </row>
    <row r="84" spans="1:32" x14ac:dyDescent="0.25">
      <c r="A84" s="90" t="s">
        <v>2717</v>
      </c>
      <c r="B84" s="117" t="s">
        <v>2174</v>
      </c>
      <c r="C84" s="121">
        <f t="shared" si="2"/>
        <v>759964.64901808882</v>
      </c>
      <c r="D84" s="120">
        <f t="shared" si="2"/>
        <v>1311821.8133947928</v>
      </c>
      <c r="E84" s="120">
        <f t="shared" si="2"/>
        <v>3482635.6573947542</v>
      </c>
      <c r="F84" s="120">
        <f t="shared" si="2"/>
        <v>3271054.4304773789</v>
      </c>
      <c r="G84" s="120">
        <f t="shared" si="2"/>
        <v>2242572.8841832201</v>
      </c>
      <c r="H84" s="119">
        <f t="shared" si="2"/>
        <v>0</v>
      </c>
      <c r="I84" s="123">
        <f t="shared" si="2"/>
        <v>1751763.6938251599</v>
      </c>
      <c r="J84" s="123">
        <f t="shared" si="2"/>
        <v>1107671.1124978843</v>
      </c>
      <c r="K84" s="123">
        <f t="shared" si="2"/>
        <v>1025792.5607617503</v>
      </c>
      <c r="L84" s="123">
        <f t="shared" si="2"/>
        <v>1044504.6743361318</v>
      </c>
      <c r="M84" s="123">
        <f t="shared" si="3"/>
        <v>1433142.1280969193</v>
      </c>
      <c r="N84" s="123">
        <f t="shared" si="3"/>
        <v>1971955.419598687</v>
      </c>
      <c r="O84" s="123">
        <f t="shared" si="3"/>
        <v>676851.5223071673</v>
      </c>
      <c r="P84" s="123">
        <f t="shared" si="3"/>
        <v>1686175.2310784387</v>
      </c>
      <c r="Q84" s="123">
        <f t="shared" si="3"/>
        <v>1400340.4122950661</v>
      </c>
      <c r="R84" s="123">
        <f t="shared" si="3"/>
        <v>1267598.6101496932</v>
      </c>
      <c r="S84" s="123">
        <f t="shared" si="3"/>
        <v>1158598.0470224069</v>
      </c>
      <c r="T84" s="123">
        <f t="shared" si="3"/>
        <v>2559993.1567691253</v>
      </c>
      <c r="U84" s="123">
        <f t="shared" si="3"/>
        <v>2131474.3282236559</v>
      </c>
      <c r="V84" s="118">
        <f t="shared" si="3"/>
        <v>1557570.1803455572</v>
      </c>
      <c r="W84" s="113">
        <f t="shared" si="4"/>
        <v>31841480.511775881</v>
      </c>
      <c r="X84" s="134" t="s">
        <v>2720</v>
      </c>
      <c r="Y84" s="133" t="s">
        <v>54</v>
      </c>
      <c r="Z84" s="132">
        <v>0.75</v>
      </c>
      <c r="AA84" s="132">
        <v>0.5</v>
      </c>
      <c r="AB84" s="132">
        <v>0.5</v>
      </c>
      <c r="AC84" s="132">
        <v>0.5</v>
      </c>
      <c r="AD84" s="132">
        <v>1.25</v>
      </c>
      <c r="AE84" s="132">
        <v>1.5</v>
      </c>
      <c r="AF84" s="135"/>
    </row>
    <row r="85" spans="1:32" x14ac:dyDescent="0.25">
      <c r="A85" s="90" t="s">
        <v>2716</v>
      </c>
      <c r="B85" s="117" t="s">
        <v>2169</v>
      </c>
      <c r="C85" s="121">
        <f t="shared" si="2"/>
        <v>703150.52854829456</v>
      </c>
      <c r="D85" s="120">
        <f t="shared" si="2"/>
        <v>1213751.4588889456</v>
      </c>
      <c r="E85" s="120">
        <f t="shared" si="2"/>
        <v>3222277.649891017</v>
      </c>
      <c r="F85" s="120">
        <f t="shared" si="2"/>
        <v>3026514.002555484</v>
      </c>
      <c r="G85" s="120">
        <f t="shared" si="2"/>
        <v>2074920.6043450735</v>
      </c>
      <c r="H85" s="120">
        <f t="shared" si="2"/>
        <v>1744442.7992128213</v>
      </c>
      <c r="I85" s="119">
        <f t="shared" si="2"/>
        <v>0</v>
      </c>
      <c r="J85" s="123">
        <f t="shared" si="2"/>
        <v>1024862.8396293025</v>
      </c>
      <c r="K85" s="123">
        <f t="shared" si="2"/>
        <v>949105.43827593897</v>
      </c>
      <c r="L85" s="123">
        <f t="shared" si="2"/>
        <v>966418.65484079125</v>
      </c>
      <c r="M85" s="123">
        <f t="shared" si="3"/>
        <v>1326002.0004327737</v>
      </c>
      <c r="N85" s="123">
        <f t="shared" si="3"/>
        <v>1824534.2034738343</v>
      </c>
      <c r="O85" s="123">
        <f t="shared" si="3"/>
        <v>626250.84768604068</v>
      </c>
      <c r="P85" s="123">
        <f t="shared" si="3"/>
        <v>1560118.6272147589</v>
      </c>
      <c r="Q85" s="123">
        <f t="shared" si="3"/>
        <v>1295652.5047908849</v>
      </c>
      <c r="R85" s="123">
        <f t="shared" si="3"/>
        <v>1172834.333630465</v>
      </c>
      <c r="S85" s="123">
        <f t="shared" si="3"/>
        <v>1071982.5325972978</v>
      </c>
      <c r="T85" s="123">
        <f t="shared" si="3"/>
        <v>2368610.8868195289</v>
      </c>
      <c r="U85" s="123">
        <f t="shared" si="3"/>
        <v>1972127.6541139632</v>
      </c>
      <c r="V85" s="118">
        <f t="shared" si="3"/>
        <v>1441127.948485631</v>
      </c>
      <c r="W85" s="113">
        <f t="shared" si="4"/>
        <v>29584685.51543285</v>
      </c>
      <c r="X85" s="134" t="s">
        <v>2719</v>
      </c>
      <c r="Y85" s="133" t="s">
        <v>2726</v>
      </c>
      <c r="Z85" s="132">
        <v>1</v>
      </c>
      <c r="AA85" s="132">
        <v>0.75</v>
      </c>
      <c r="AB85" s="132">
        <v>0.5</v>
      </c>
      <c r="AC85" s="132">
        <v>1.25</v>
      </c>
      <c r="AD85" s="132">
        <v>1.25</v>
      </c>
      <c r="AE85" s="132">
        <v>0.5</v>
      </c>
      <c r="AF85" s="132">
        <v>1.5</v>
      </c>
    </row>
    <row r="86" spans="1:32" x14ac:dyDescent="0.25">
      <c r="A86" s="90" t="s">
        <v>2716</v>
      </c>
      <c r="B86" s="117" t="s">
        <v>2170</v>
      </c>
      <c r="C86" s="121">
        <f t="shared" si="2"/>
        <v>435835.22040656814</v>
      </c>
      <c r="D86" s="120">
        <f t="shared" si="2"/>
        <v>752322.03223370586</v>
      </c>
      <c r="E86" s="120">
        <f t="shared" si="2"/>
        <v>1997270.9010840948</v>
      </c>
      <c r="F86" s="120">
        <f t="shared" si="2"/>
        <v>1875930.321905087</v>
      </c>
      <c r="G86" s="120">
        <f t="shared" si="2"/>
        <v>1286102.2529385088</v>
      </c>
      <c r="H86" s="120">
        <f t="shared" si="2"/>
        <v>1081261.5236900181</v>
      </c>
      <c r="I86" s="120">
        <f t="shared" si="2"/>
        <v>1004626.0922596415</v>
      </c>
      <c r="J86" s="119">
        <f t="shared" si="2"/>
        <v>0</v>
      </c>
      <c r="K86" s="123">
        <f t="shared" si="2"/>
        <v>588285.95170664846</v>
      </c>
      <c r="L86" s="123">
        <f t="shared" si="2"/>
        <v>599017.23789805279</v>
      </c>
      <c r="M86" s="123">
        <f t="shared" si="3"/>
        <v>821898.513411236</v>
      </c>
      <c r="N86" s="123">
        <f t="shared" si="3"/>
        <v>1130904.7414812893</v>
      </c>
      <c r="O86" s="123">
        <f t="shared" si="3"/>
        <v>388170.33501283807</v>
      </c>
      <c r="P86" s="123">
        <f t="shared" si="3"/>
        <v>967011.49774622638</v>
      </c>
      <c r="Q86" s="123">
        <f t="shared" si="3"/>
        <v>803086.92387916287</v>
      </c>
      <c r="R86" s="123">
        <f t="shared" si="3"/>
        <v>726960.28737055254</v>
      </c>
      <c r="S86" s="123">
        <f t="shared" si="3"/>
        <v>664449.11067779304</v>
      </c>
      <c r="T86" s="123">
        <f t="shared" si="3"/>
        <v>1468140.8972922121</v>
      </c>
      <c r="U86" s="123">
        <f t="shared" si="3"/>
        <v>1222387.8897953678</v>
      </c>
      <c r="V86" s="118">
        <f t="shared" si="3"/>
        <v>893257.26364601753</v>
      </c>
      <c r="W86" s="113">
        <f t="shared" si="4"/>
        <v>18706918.99443502</v>
      </c>
    </row>
    <row r="87" spans="1:32" x14ac:dyDescent="0.25">
      <c r="A87" s="90" t="s">
        <v>2719</v>
      </c>
      <c r="B87" s="117" t="s">
        <v>17</v>
      </c>
      <c r="C87" s="121">
        <f t="shared" si="2"/>
        <v>402607.87691179774</v>
      </c>
      <c r="D87" s="120">
        <f t="shared" si="2"/>
        <v>694966.26699657319</v>
      </c>
      <c r="E87" s="120">
        <f t="shared" si="2"/>
        <v>1845002.329901336</v>
      </c>
      <c r="F87" s="120">
        <f t="shared" si="2"/>
        <v>1732912.5522075184</v>
      </c>
      <c r="G87" s="120">
        <f t="shared" si="2"/>
        <v>1188051.9822698787</v>
      </c>
      <c r="H87" s="120">
        <f t="shared" si="2"/>
        <v>998827.96537912206</v>
      </c>
      <c r="I87" s="120">
        <f t="shared" si="2"/>
        <v>928035.09022868914</v>
      </c>
      <c r="J87" s="120">
        <f t="shared" si="2"/>
        <v>586812.97280801216</v>
      </c>
      <c r="K87" s="119">
        <f t="shared" si="2"/>
        <v>0</v>
      </c>
      <c r="L87" s="123">
        <f t="shared" si="2"/>
        <v>553349.17209933186</v>
      </c>
      <c r="M87" s="123">
        <f t="shared" si="3"/>
        <v>759238.35437801084</v>
      </c>
      <c r="N87" s="123">
        <f t="shared" si="3"/>
        <v>1044686.4678181149</v>
      </c>
      <c r="O87" s="123">
        <f t="shared" si="3"/>
        <v>358576.88213879103</v>
      </c>
      <c r="P87" s="123">
        <f t="shared" si="3"/>
        <v>893288.1690784957</v>
      </c>
      <c r="Q87" s="123">
        <f t="shared" si="3"/>
        <v>741860.92876339646</v>
      </c>
      <c r="R87" s="123">
        <f t="shared" si="3"/>
        <v>671538.05886642798</v>
      </c>
      <c r="S87" s="123">
        <f t="shared" si="3"/>
        <v>613792.62904996471</v>
      </c>
      <c r="T87" s="123">
        <f t="shared" si="3"/>
        <v>1356212.3068319408</v>
      </c>
      <c r="U87" s="123">
        <f t="shared" si="3"/>
        <v>1129195.0949125015</v>
      </c>
      <c r="V87" s="118">
        <f t="shared" si="3"/>
        <v>825156.83362414478</v>
      </c>
      <c r="W87" s="113">
        <f t="shared" si="4"/>
        <v>17324111.934264045</v>
      </c>
    </row>
    <row r="88" spans="1:32" x14ac:dyDescent="0.25">
      <c r="A88" s="90" t="s">
        <v>2719</v>
      </c>
      <c r="B88" s="117" t="s">
        <v>2175</v>
      </c>
      <c r="C88" s="121">
        <f t="shared" si="2"/>
        <v>410186.81089606404</v>
      </c>
      <c r="D88" s="120">
        <f t="shared" si="2"/>
        <v>708048.73199765629</v>
      </c>
      <c r="E88" s="120">
        <f t="shared" si="2"/>
        <v>1879733.7687554327</v>
      </c>
      <c r="F88" s="120">
        <f t="shared" si="2"/>
        <v>1765533.9453467403</v>
      </c>
      <c r="G88" s="120">
        <f t="shared" si="2"/>
        <v>1210416.5907633007</v>
      </c>
      <c r="H88" s="120">
        <f t="shared" si="2"/>
        <v>1017630.5066242499</v>
      </c>
      <c r="I88" s="120">
        <f t="shared" si="2"/>
        <v>945504.98360950523</v>
      </c>
      <c r="J88" s="120">
        <f t="shared" si="2"/>
        <v>597859.49483867106</v>
      </c>
      <c r="K88" s="120">
        <f t="shared" si="2"/>
        <v>553665.98917912855</v>
      </c>
      <c r="L88" s="119">
        <f t="shared" si="2"/>
        <v>0</v>
      </c>
      <c r="M88" s="123">
        <f t="shared" si="3"/>
        <v>773530.71599371405</v>
      </c>
      <c r="N88" s="123">
        <f t="shared" si="3"/>
        <v>1064352.2772269666</v>
      </c>
      <c r="O88" s="123">
        <f t="shared" si="3"/>
        <v>365326.95006806141</v>
      </c>
      <c r="P88" s="123">
        <f t="shared" si="3"/>
        <v>910103.96541686496</v>
      </c>
      <c r="Q88" s="123">
        <f t="shared" si="3"/>
        <v>755826.16721757618</v>
      </c>
      <c r="R88" s="123">
        <f t="shared" si="3"/>
        <v>684179.49711922696</v>
      </c>
      <c r="S88" s="123">
        <f t="shared" si="3"/>
        <v>625347.03243442241</v>
      </c>
      <c r="T88" s="123">
        <f t="shared" si="3"/>
        <v>1381742.4668997743</v>
      </c>
      <c r="U88" s="123">
        <f t="shared" si="3"/>
        <v>1150451.7457891409</v>
      </c>
      <c r="V88" s="118">
        <f t="shared" si="3"/>
        <v>840690.08452989813</v>
      </c>
      <c r="W88" s="113">
        <f t="shared" si="4"/>
        <v>17640131.724706396</v>
      </c>
    </row>
    <row r="89" spans="1:32" x14ac:dyDescent="0.25">
      <c r="A89" s="90" t="s">
        <v>2717</v>
      </c>
      <c r="B89" s="117" t="s">
        <v>2173</v>
      </c>
      <c r="C89" s="121">
        <f t="shared" ref="C89:L98" si="5">IF($B89=C$78,0,((VLOOKUP($B89,$C$12:$K$31,9,0))*$I$72*((VLOOKUP(C$78,$C$12:$K$31,9,0)/($K$32-(VLOOKUP($B89,$C$12:$K$31,9,0)))))))</f>
        <v>569581.48707126197</v>
      </c>
      <c r="D89" s="120">
        <f t="shared" si="5"/>
        <v>983189.70522027672</v>
      </c>
      <c r="E89" s="120">
        <f t="shared" si="5"/>
        <v>2610180.354085248</v>
      </c>
      <c r="F89" s="120">
        <f t="shared" si="5"/>
        <v>2451603.5702576465</v>
      </c>
      <c r="G89" s="120">
        <f t="shared" si="5"/>
        <v>1680772.9147522023</v>
      </c>
      <c r="H89" s="120">
        <f t="shared" si="5"/>
        <v>1413072.0000136499</v>
      </c>
      <c r="I89" s="120">
        <f t="shared" si="5"/>
        <v>1312919.1877747888</v>
      </c>
      <c r="J89" s="120">
        <f t="shared" si="5"/>
        <v>830181.98314564896</v>
      </c>
      <c r="K89" s="120">
        <f t="shared" si="5"/>
        <v>768815.30336999765</v>
      </c>
      <c r="L89" s="120">
        <f t="shared" si="5"/>
        <v>782839.73659819213</v>
      </c>
      <c r="M89" s="119">
        <f t="shared" ref="M89:V98" si="6">IF($B89=M$78,0,((VLOOKUP($B89,$C$12:$K$31,9,0))*$I$72*((VLOOKUP(M$78,$C$12:$K$31,9,0)/($K$32-(VLOOKUP($B89,$C$12:$K$31,9,0)))))))</f>
        <v>0</v>
      </c>
      <c r="N89" s="123">
        <f t="shared" si="6"/>
        <v>1477949.4043367275</v>
      </c>
      <c r="O89" s="123">
        <f t="shared" si="6"/>
        <v>507289.51287441736</v>
      </c>
      <c r="P89" s="123">
        <f t="shared" si="6"/>
        <v>1263761.6721005219</v>
      </c>
      <c r="Q89" s="123">
        <f t="shared" si="6"/>
        <v>1049532.9953459757</v>
      </c>
      <c r="R89" s="123">
        <f t="shared" si="6"/>
        <v>950045.11369231064</v>
      </c>
      <c r="S89" s="123">
        <f t="shared" si="6"/>
        <v>868350.91526102705</v>
      </c>
      <c r="T89" s="123">
        <f t="shared" si="6"/>
        <v>1918674.3896690202</v>
      </c>
      <c r="U89" s="123">
        <f t="shared" si="6"/>
        <v>1597506.3038688162</v>
      </c>
      <c r="V89" s="118">
        <f t="shared" si="6"/>
        <v>1167374.2202158142</v>
      </c>
      <c r="W89" s="113">
        <f t="shared" si="4"/>
        <v>24203640.769653536</v>
      </c>
    </row>
    <row r="90" spans="1:32" x14ac:dyDescent="0.25">
      <c r="A90" s="90" t="s">
        <v>2717</v>
      </c>
      <c r="B90" s="117" t="s">
        <v>6</v>
      </c>
      <c r="C90" s="121">
        <f t="shared" si="5"/>
        <v>797023.13335449982</v>
      </c>
      <c r="D90" s="120">
        <f t="shared" si="5"/>
        <v>1375790.7469322477</v>
      </c>
      <c r="E90" s="120">
        <f t="shared" si="5"/>
        <v>3652460.923774899</v>
      </c>
      <c r="F90" s="120">
        <f t="shared" si="5"/>
        <v>3430562.2701275735</v>
      </c>
      <c r="G90" s="120">
        <f t="shared" si="5"/>
        <v>2351928.4340882599</v>
      </c>
      <c r="H90" s="120">
        <f t="shared" si="5"/>
        <v>1977330.8976341086</v>
      </c>
      <c r="I90" s="120">
        <f t="shared" si="5"/>
        <v>1837185.7032470324</v>
      </c>
      <c r="J90" s="120">
        <f t="shared" si="5"/>
        <v>1161684.9572542615</v>
      </c>
      <c r="K90" s="120">
        <f t="shared" si="5"/>
        <v>1075813.7263442713</v>
      </c>
      <c r="L90" s="120">
        <f t="shared" si="5"/>
        <v>1095438.3067928597</v>
      </c>
      <c r="M90" s="120">
        <f t="shared" si="6"/>
        <v>1503027.0565268812</v>
      </c>
      <c r="N90" s="119">
        <f t="shared" si="6"/>
        <v>0</v>
      </c>
      <c r="O90" s="123">
        <f t="shared" si="6"/>
        <v>709857.12535713112</v>
      </c>
      <c r="P90" s="123">
        <f t="shared" si="6"/>
        <v>1768398.9219699833</v>
      </c>
      <c r="Q90" s="123">
        <f t="shared" si="6"/>
        <v>1468625.8164934458</v>
      </c>
      <c r="R90" s="123">
        <f t="shared" si="6"/>
        <v>1329411.0685315179</v>
      </c>
      <c r="S90" s="123">
        <f t="shared" si="6"/>
        <v>1215095.2638774957</v>
      </c>
      <c r="T90" s="123">
        <f t="shared" si="6"/>
        <v>2684827.2084898516</v>
      </c>
      <c r="U90" s="123">
        <f t="shared" si="6"/>
        <v>2235412.3312715567</v>
      </c>
      <c r="V90" s="118">
        <f t="shared" si="6"/>
        <v>1633522.6476159431</v>
      </c>
      <c r="W90" s="113">
        <f t="shared" si="4"/>
        <v>33303396.539683815</v>
      </c>
    </row>
    <row r="91" spans="1:32" x14ac:dyDescent="0.25">
      <c r="A91" s="90" t="s">
        <v>2718</v>
      </c>
      <c r="B91" s="117" t="s">
        <v>2713</v>
      </c>
      <c r="C91" s="121">
        <f t="shared" si="5"/>
        <v>262849.0963277329</v>
      </c>
      <c r="D91" s="120">
        <f t="shared" si="5"/>
        <v>453720.02321337175</v>
      </c>
      <c r="E91" s="120">
        <f t="shared" si="5"/>
        <v>1204539.7592739377</v>
      </c>
      <c r="F91" s="120">
        <f t="shared" si="5"/>
        <v>1131360.1260278372</v>
      </c>
      <c r="G91" s="120">
        <f t="shared" si="5"/>
        <v>775639.04691915028</v>
      </c>
      <c r="H91" s="120">
        <f t="shared" si="5"/>
        <v>652101.07189305464</v>
      </c>
      <c r="I91" s="120">
        <f t="shared" si="5"/>
        <v>605882.79270173644</v>
      </c>
      <c r="J91" s="120">
        <f t="shared" si="5"/>
        <v>383110.38720627833</v>
      </c>
      <c r="K91" s="120">
        <f t="shared" si="5"/>
        <v>354791.03924677346</v>
      </c>
      <c r="L91" s="120">
        <f t="shared" si="5"/>
        <v>361263.00100152468</v>
      </c>
      <c r="M91" s="120">
        <f t="shared" si="6"/>
        <v>495681.10012247815</v>
      </c>
      <c r="N91" s="120">
        <f t="shared" si="6"/>
        <v>682040.54058276722</v>
      </c>
      <c r="O91" s="119">
        <f t="shared" si="6"/>
        <v>0</v>
      </c>
      <c r="P91" s="123">
        <f t="shared" si="6"/>
        <v>583197.70046122826</v>
      </c>
      <c r="Q91" s="123">
        <f t="shared" si="6"/>
        <v>484335.96536172822</v>
      </c>
      <c r="R91" s="123">
        <f t="shared" si="6"/>
        <v>438424.53673947987</v>
      </c>
      <c r="S91" s="123">
        <f t="shared" si="6"/>
        <v>400724.49430429662</v>
      </c>
      <c r="T91" s="123">
        <f t="shared" si="6"/>
        <v>885425.24804456858</v>
      </c>
      <c r="U91" s="123">
        <f t="shared" si="6"/>
        <v>737213.37136303331</v>
      </c>
      <c r="V91" s="118">
        <f t="shared" si="6"/>
        <v>538717.05072048539</v>
      </c>
      <c r="W91" s="113">
        <f t="shared" si="4"/>
        <v>11431016.351511464</v>
      </c>
    </row>
    <row r="92" spans="1:32" x14ac:dyDescent="0.25">
      <c r="A92" s="90" t="s">
        <v>2716</v>
      </c>
      <c r="B92" s="117" t="s">
        <v>2171</v>
      </c>
      <c r="C92" s="121">
        <f t="shared" si="5"/>
        <v>675438.11506654858</v>
      </c>
      <c r="D92" s="120">
        <f t="shared" si="5"/>
        <v>1165915.3542041541</v>
      </c>
      <c r="E92" s="120">
        <f t="shared" si="5"/>
        <v>3095281.9541455717</v>
      </c>
      <c r="F92" s="120">
        <f t="shared" si="5"/>
        <v>2907233.7004837911</v>
      </c>
      <c r="G92" s="120">
        <f t="shared" si="5"/>
        <v>1993144.2913156003</v>
      </c>
      <c r="H92" s="120">
        <f t="shared" si="5"/>
        <v>1675691.2045196521</v>
      </c>
      <c r="I92" s="120">
        <f t="shared" si="5"/>
        <v>1556925.0081935297</v>
      </c>
      <c r="J92" s="120">
        <f t="shared" si="5"/>
        <v>984471.17152870342</v>
      </c>
      <c r="K92" s="120">
        <f t="shared" si="5"/>
        <v>911699.50416169059</v>
      </c>
      <c r="L92" s="120">
        <f t="shared" si="5"/>
        <v>928330.3760554312</v>
      </c>
      <c r="M92" s="120">
        <f t="shared" si="6"/>
        <v>1273741.9021726167</v>
      </c>
      <c r="N92" s="120">
        <f t="shared" si="6"/>
        <v>1752626.0640280114</v>
      </c>
      <c r="O92" s="120">
        <f t="shared" si="6"/>
        <v>601569.18745860702</v>
      </c>
      <c r="P92" s="119">
        <f t="shared" si="6"/>
        <v>0</v>
      </c>
      <c r="Q92" s="123">
        <f t="shared" si="6"/>
        <v>1244588.5341563828</v>
      </c>
      <c r="R92" s="123">
        <f t="shared" si="6"/>
        <v>1126610.8456580413</v>
      </c>
      <c r="S92" s="123">
        <f t="shared" si="6"/>
        <v>1029733.7935543532</v>
      </c>
      <c r="T92" s="123">
        <f t="shared" si="6"/>
        <v>2275259.7171796141</v>
      </c>
      <c r="U92" s="123">
        <f t="shared" si="6"/>
        <v>1894402.5941578462</v>
      </c>
      <c r="V92" s="118">
        <f t="shared" si="6"/>
        <v>1384330.5317632302</v>
      </c>
      <c r="W92" s="113">
        <f t="shared" si="4"/>
        <v>28476993.849803373</v>
      </c>
    </row>
    <row r="93" spans="1:32" x14ac:dyDescent="0.25">
      <c r="A93" s="90" t="s">
        <v>2717</v>
      </c>
      <c r="B93" s="117" t="s">
        <v>2172</v>
      </c>
      <c r="C93" s="121">
        <f t="shared" si="5"/>
        <v>555980.1965399672</v>
      </c>
      <c r="D93" s="120">
        <f t="shared" si="5"/>
        <v>959711.67945641256</v>
      </c>
      <c r="E93" s="120">
        <f t="shared" si="5"/>
        <v>2547850.6924989158</v>
      </c>
      <c r="F93" s="120">
        <f t="shared" si="5"/>
        <v>2393060.6344644013</v>
      </c>
      <c r="G93" s="120">
        <f t="shared" si="5"/>
        <v>1640636.9881998426</v>
      </c>
      <c r="H93" s="120">
        <f t="shared" si="5"/>
        <v>1379328.6230779826</v>
      </c>
      <c r="I93" s="120">
        <f t="shared" si="5"/>
        <v>1281567.4045402987</v>
      </c>
      <c r="J93" s="120">
        <f t="shared" si="5"/>
        <v>810357.69706382649</v>
      </c>
      <c r="K93" s="120">
        <f t="shared" si="5"/>
        <v>750456.41962219647</v>
      </c>
      <c r="L93" s="120">
        <f t="shared" si="5"/>
        <v>764145.95715029689</v>
      </c>
      <c r="M93" s="120">
        <f t="shared" si="6"/>
        <v>1048468.0347678467</v>
      </c>
      <c r="N93" s="120">
        <f t="shared" si="6"/>
        <v>1442656.7909087511</v>
      </c>
      <c r="O93" s="120">
        <f t="shared" si="6"/>
        <v>495175.72019558202</v>
      </c>
      <c r="P93" s="120">
        <f t="shared" si="6"/>
        <v>1233583.7431215842</v>
      </c>
      <c r="Q93" s="119">
        <f t="shared" si="6"/>
        <v>0</v>
      </c>
      <c r="R93" s="123">
        <f t="shared" si="6"/>
        <v>927358.56242181698</v>
      </c>
      <c r="S93" s="123">
        <f t="shared" si="6"/>
        <v>847615.17621460801</v>
      </c>
      <c r="T93" s="123">
        <f t="shared" si="6"/>
        <v>1872857.5076228203</v>
      </c>
      <c r="U93" s="123">
        <f t="shared" si="6"/>
        <v>1559358.7378792351</v>
      </c>
      <c r="V93" s="118">
        <f t="shared" si="6"/>
        <v>1139497.9702176948</v>
      </c>
      <c r="W93" s="113">
        <f t="shared" si="4"/>
        <v>23649668.535964079</v>
      </c>
    </row>
    <row r="94" spans="1:32" x14ac:dyDescent="0.25">
      <c r="A94" s="90" t="s">
        <v>2716</v>
      </c>
      <c r="B94" s="117" t="s">
        <v>2167</v>
      </c>
      <c r="C94" s="121">
        <f t="shared" si="5"/>
        <v>501219.28358382214</v>
      </c>
      <c r="D94" s="120">
        <f t="shared" si="5"/>
        <v>865185.49296852679</v>
      </c>
      <c r="E94" s="120">
        <f t="shared" si="5"/>
        <v>2296901.7722577308</v>
      </c>
      <c r="F94" s="120">
        <f t="shared" si="5"/>
        <v>2157357.661735836</v>
      </c>
      <c r="G94" s="120">
        <f t="shared" si="5"/>
        <v>1479043.5000458362</v>
      </c>
      <c r="H94" s="120">
        <f t="shared" si="5"/>
        <v>1243472.5347921781</v>
      </c>
      <c r="I94" s="120">
        <f t="shared" si="5"/>
        <v>1155340.2447885415</v>
      </c>
      <c r="J94" s="120">
        <f t="shared" si="5"/>
        <v>730542.0353038949</v>
      </c>
      <c r="K94" s="120">
        <f t="shared" si="5"/>
        <v>676540.6957743651</v>
      </c>
      <c r="L94" s="120">
        <f t="shared" si="5"/>
        <v>688881.89108155284</v>
      </c>
      <c r="M94" s="120">
        <f t="shared" si="6"/>
        <v>945199.84797534265</v>
      </c>
      <c r="N94" s="120">
        <f t="shared" si="6"/>
        <v>1300563.2353393373</v>
      </c>
      <c r="O94" s="120">
        <f t="shared" si="6"/>
        <v>446403.70514832053</v>
      </c>
      <c r="P94" s="120">
        <f t="shared" si="6"/>
        <v>1112082.703333487</v>
      </c>
      <c r="Q94" s="120">
        <f t="shared" si="6"/>
        <v>923566.14104467514</v>
      </c>
      <c r="R94" s="119">
        <f t="shared" si="6"/>
        <v>0</v>
      </c>
      <c r="S94" s="123">
        <f t="shared" si="6"/>
        <v>764129.86293572211</v>
      </c>
      <c r="T94" s="123">
        <f t="shared" si="6"/>
        <v>1688391.608311201</v>
      </c>
      <c r="U94" s="123">
        <f t="shared" si="6"/>
        <v>1405770.6988738382</v>
      </c>
      <c r="V94" s="118">
        <f t="shared" si="6"/>
        <v>1027263.8483026898</v>
      </c>
      <c r="W94" s="113">
        <f t="shared" si="4"/>
        <v>21407856.7635969</v>
      </c>
    </row>
    <row r="95" spans="1:32" x14ac:dyDescent="0.25">
      <c r="A95" s="90" t="s">
        <v>2714</v>
      </c>
      <c r="B95" s="117" t="s">
        <v>3</v>
      </c>
      <c r="C95" s="121">
        <f t="shared" si="5"/>
        <v>456586.28346296883</v>
      </c>
      <c r="D95" s="120">
        <f t="shared" si="5"/>
        <v>788141.72095697583</v>
      </c>
      <c r="E95" s="120">
        <f t="shared" si="5"/>
        <v>2092365.3139919087</v>
      </c>
      <c r="F95" s="120">
        <f t="shared" si="5"/>
        <v>1965247.4458469127</v>
      </c>
      <c r="G95" s="120">
        <f t="shared" si="5"/>
        <v>1347336.3792737094</v>
      </c>
      <c r="H95" s="120">
        <f t="shared" si="5"/>
        <v>1132742.737249631</v>
      </c>
      <c r="I95" s="120">
        <f t="shared" si="5"/>
        <v>1052458.526199097</v>
      </c>
      <c r="J95" s="120">
        <f t="shared" si="5"/>
        <v>665488.10817470402</v>
      </c>
      <c r="K95" s="120">
        <f t="shared" si="5"/>
        <v>616295.5257554634</v>
      </c>
      <c r="L95" s="120">
        <f t="shared" si="5"/>
        <v>627537.75182966655</v>
      </c>
      <c r="M95" s="120">
        <f t="shared" si="6"/>
        <v>861030.88977551553</v>
      </c>
      <c r="N95" s="120">
        <f t="shared" si="6"/>
        <v>1184749.5766448381</v>
      </c>
      <c r="O95" s="120">
        <f t="shared" si="6"/>
        <v>406651.96917485353</v>
      </c>
      <c r="P95" s="120">
        <f t="shared" si="6"/>
        <v>1013053.019005746</v>
      </c>
      <c r="Q95" s="120">
        <f t="shared" si="6"/>
        <v>841323.63953890593</v>
      </c>
      <c r="R95" s="120">
        <f t="shared" si="6"/>
        <v>761572.44824330916</v>
      </c>
      <c r="S95" s="119">
        <f t="shared" si="6"/>
        <v>0</v>
      </c>
      <c r="T95" s="123">
        <f t="shared" si="6"/>
        <v>1538042.2795324349</v>
      </c>
      <c r="U95" s="123">
        <f t="shared" si="6"/>
        <v>1280588.4366829318</v>
      </c>
      <c r="V95" s="118">
        <f t="shared" si="6"/>
        <v>935787.18535866635</v>
      </c>
      <c r="W95" s="113">
        <f t="shared" si="4"/>
        <v>19566999.23669824</v>
      </c>
    </row>
    <row r="96" spans="1:32" x14ac:dyDescent="0.25">
      <c r="A96" s="90" t="s">
        <v>2716</v>
      </c>
      <c r="B96" s="117" t="s">
        <v>1</v>
      </c>
      <c r="C96" s="121">
        <f t="shared" si="5"/>
        <v>1054217.6957046399</v>
      </c>
      <c r="D96" s="120">
        <f t="shared" si="5"/>
        <v>1819750.1305869604</v>
      </c>
      <c r="E96" s="120">
        <f t="shared" si="5"/>
        <v>4831088.0545051815</v>
      </c>
      <c r="F96" s="120">
        <f t="shared" si="5"/>
        <v>4537584.0424654223</v>
      </c>
      <c r="G96" s="120">
        <f t="shared" si="5"/>
        <v>3110881.5672780988</v>
      </c>
      <c r="H96" s="120">
        <f t="shared" si="5"/>
        <v>2615403.6630982668</v>
      </c>
      <c r="I96" s="120">
        <f t="shared" si="5"/>
        <v>2430034.4589836993</v>
      </c>
      <c r="J96" s="120">
        <f t="shared" si="5"/>
        <v>1536553.6927604114</v>
      </c>
      <c r="K96" s="120">
        <f t="shared" si="5"/>
        <v>1422972.3330873966</v>
      </c>
      <c r="L96" s="120">
        <f t="shared" si="5"/>
        <v>1448929.6473909444</v>
      </c>
      <c r="M96" s="120">
        <f t="shared" si="6"/>
        <v>1988044.8305742398</v>
      </c>
      <c r="N96" s="120">
        <f t="shared" si="6"/>
        <v>2735482.8953788904</v>
      </c>
      <c r="O96" s="120">
        <f t="shared" si="6"/>
        <v>938923.74218034919</v>
      </c>
      <c r="P96" s="120">
        <f t="shared" si="6"/>
        <v>2339050.5978909549</v>
      </c>
      <c r="Q96" s="120">
        <f t="shared" si="6"/>
        <v>1942542.5176805186</v>
      </c>
      <c r="R96" s="120">
        <f t="shared" si="6"/>
        <v>1758404.0094457157</v>
      </c>
      <c r="S96" s="120">
        <f t="shared" si="6"/>
        <v>1607199.1834856856</v>
      </c>
      <c r="T96" s="119">
        <f t="shared" si="6"/>
        <v>0</v>
      </c>
      <c r="U96" s="123">
        <f t="shared" si="6"/>
        <v>2956766.420197071</v>
      </c>
      <c r="V96" s="118">
        <f t="shared" si="6"/>
        <v>2160650.562554088</v>
      </c>
      <c r="W96" s="113">
        <f t="shared" si="4"/>
        <v>43234480.045248538</v>
      </c>
    </row>
    <row r="97" spans="1:26" x14ac:dyDescent="0.25">
      <c r="A97" s="90" t="s">
        <v>2715</v>
      </c>
      <c r="B97" s="117" t="s">
        <v>5</v>
      </c>
      <c r="C97" s="121">
        <f t="shared" si="5"/>
        <v>865846.86894781771</v>
      </c>
      <c r="D97" s="120">
        <f t="shared" si="5"/>
        <v>1494591.6381938111</v>
      </c>
      <c r="E97" s="120">
        <f t="shared" si="5"/>
        <v>3967854.5357831498</v>
      </c>
      <c r="F97" s="120">
        <f t="shared" si="5"/>
        <v>3726794.7139990092</v>
      </c>
      <c r="G97" s="120">
        <f t="shared" si="5"/>
        <v>2555019.7797570201</v>
      </c>
      <c r="H97" s="120">
        <f t="shared" si="5"/>
        <v>2148075.3756601172</v>
      </c>
      <c r="I97" s="120">
        <f t="shared" si="5"/>
        <v>1995828.5051741614</v>
      </c>
      <c r="J97" s="120">
        <f t="shared" si="5"/>
        <v>1261997.601887678</v>
      </c>
      <c r="K97" s="120">
        <f t="shared" si="5"/>
        <v>1168711.3052864978</v>
      </c>
      <c r="L97" s="120">
        <f t="shared" si="5"/>
        <v>1190030.4876599249</v>
      </c>
      <c r="M97" s="120">
        <f t="shared" si="6"/>
        <v>1632814.9289222984</v>
      </c>
      <c r="N97" s="120">
        <f t="shared" si="6"/>
        <v>2246698.4852127815</v>
      </c>
      <c r="O97" s="120">
        <f t="shared" si="6"/>
        <v>771153.98997759901</v>
      </c>
      <c r="P97" s="120">
        <f t="shared" si="6"/>
        <v>1921101.917323366</v>
      </c>
      <c r="Q97" s="120">
        <f t="shared" si="6"/>
        <v>1595443.107798978</v>
      </c>
      <c r="R97" s="120">
        <f t="shared" si="6"/>
        <v>1444207.0287069278</v>
      </c>
      <c r="S97" s="120">
        <f t="shared" si="6"/>
        <v>1320019.9412953616</v>
      </c>
      <c r="T97" s="120">
        <f t="shared" si="6"/>
        <v>2916664.6924699629</v>
      </c>
      <c r="U97" s="119">
        <f t="shared" si="6"/>
        <v>0</v>
      </c>
      <c r="V97" s="118">
        <f t="shared" si="6"/>
        <v>1774578.9433247552</v>
      </c>
      <c r="W97" s="113">
        <f t="shared" si="4"/>
        <v>35997433.847381212</v>
      </c>
    </row>
    <row r="98" spans="1:26" ht="15.75" thickBot="1" x14ac:dyDescent="0.3">
      <c r="A98" s="90" t="s">
        <v>2715</v>
      </c>
      <c r="B98" s="117" t="s">
        <v>2176</v>
      </c>
      <c r="C98" s="116">
        <f t="shared" si="5"/>
        <v>621427.97393149848</v>
      </c>
      <c r="D98" s="115">
        <f t="shared" si="5"/>
        <v>1072685.1212228779</v>
      </c>
      <c r="E98" s="115">
        <f t="shared" si="5"/>
        <v>2847773.5422465708</v>
      </c>
      <c r="F98" s="115">
        <f t="shared" si="5"/>
        <v>2674762.2142392918</v>
      </c>
      <c r="G98" s="115">
        <f t="shared" si="5"/>
        <v>1833766.249012097</v>
      </c>
      <c r="H98" s="115">
        <f t="shared" si="5"/>
        <v>1541697.7024710572</v>
      </c>
      <c r="I98" s="115">
        <f t="shared" si="5"/>
        <v>1432428.4221207453</v>
      </c>
      <c r="J98" s="115">
        <f t="shared" si="5"/>
        <v>905749.78206075099</v>
      </c>
      <c r="K98" s="115">
        <f t="shared" si="5"/>
        <v>838797.16448890418</v>
      </c>
      <c r="L98" s="115">
        <f t="shared" si="5"/>
        <v>854098.17992630391</v>
      </c>
      <c r="M98" s="115">
        <f t="shared" si="6"/>
        <v>1171889.5216637198</v>
      </c>
      <c r="N98" s="115">
        <f t="shared" si="6"/>
        <v>1612480.6103386031</v>
      </c>
      <c r="O98" s="115">
        <f t="shared" si="6"/>
        <v>553465.83647443051</v>
      </c>
      <c r="P98" s="115">
        <f t="shared" si="6"/>
        <v>1378796.31492913</v>
      </c>
      <c r="Q98" s="115">
        <f t="shared" si="6"/>
        <v>1145067.3480026689</v>
      </c>
      <c r="R98" s="115">
        <f t="shared" si="6"/>
        <v>1036523.5239316478</v>
      </c>
      <c r="S98" s="115">
        <f t="shared" si="6"/>
        <v>947393.06346996711</v>
      </c>
      <c r="T98" s="115">
        <f t="shared" si="6"/>
        <v>2093322.8443520311</v>
      </c>
      <c r="U98" s="115">
        <f t="shared" si="6"/>
        <v>1742920.2463383281</v>
      </c>
      <c r="V98" s="114">
        <f t="shared" si="6"/>
        <v>0</v>
      </c>
      <c r="W98" s="113">
        <f t="shared" si="4"/>
        <v>26305045.661220629</v>
      </c>
    </row>
    <row r="99" spans="1:26" x14ac:dyDescent="0.25">
      <c r="C99" s="113">
        <f t="shared" ref="C99:V99" si="7">SUM(C79:C98)</f>
        <v>13361923.743031537</v>
      </c>
      <c r="D99" s="113">
        <f t="shared" si="7"/>
        <v>22678967.248582862</v>
      </c>
      <c r="E99" s="113">
        <f t="shared" si="7"/>
        <v>55815844.456931174</v>
      </c>
      <c r="F99" s="113">
        <f t="shared" si="7"/>
        <v>52852829.917140558</v>
      </c>
      <c r="G99" s="113">
        <f t="shared" si="7"/>
        <v>37604978.925736614</v>
      </c>
      <c r="H99" s="113">
        <f t="shared" si="7"/>
        <v>31998161.220193487</v>
      </c>
      <c r="I99" s="113">
        <f t="shared" si="7"/>
        <v>29861221.255830076</v>
      </c>
      <c r="J99" s="113">
        <f t="shared" si="7"/>
        <v>19271397.449521348</v>
      </c>
      <c r="K99" s="113">
        <f t="shared" si="7"/>
        <v>17891714.325779766</v>
      </c>
      <c r="L99" s="113">
        <f t="shared" si="7"/>
        <v>18207671.521636527</v>
      </c>
      <c r="M99" s="113">
        <f t="shared" si="7"/>
        <v>24681763.124826737</v>
      </c>
      <c r="N99" s="113">
        <f t="shared" si="7"/>
        <v>33371111.508242432</v>
      </c>
      <c r="O99" s="113">
        <f t="shared" si="7"/>
        <v>11930013.132621365</v>
      </c>
      <c r="P99" s="113">
        <f t="shared" si="7"/>
        <v>28804662.759566534</v>
      </c>
      <c r="Q99" s="113">
        <f t="shared" si="7"/>
        <v>24141909.907223292</v>
      </c>
      <c r="R99" s="113">
        <f t="shared" si="7"/>
        <v>21944776.919826385</v>
      </c>
      <c r="S99" s="113">
        <f t="shared" si="7"/>
        <v>20125794.615435068</v>
      </c>
      <c r="T99" s="113">
        <f t="shared" si="7"/>
        <v>42456010.077427007</v>
      </c>
      <c r="U99" s="113">
        <f t="shared" si="7"/>
        <v>35877596.470058419</v>
      </c>
      <c r="V99" s="113">
        <f t="shared" si="7"/>
        <v>26718418.565416642</v>
      </c>
      <c r="W99" s="113">
        <f>SUM(C79:V98)</f>
        <v>569596767.14502776</v>
      </c>
      <c r="X99" s="122">
        <f>W99/52</f>
        <v>10953783.983558226</v>
      </c>
      <c r="Y99" s="131">
        <f>W124/X99-1</f>
        <v>1.0626463259982621E-2</v>
      </c>
      <c r="Z99" s="90" t="s">
        <v>2725</v>
      </c>
    </row>
    <row r="100" spans="1:26" x14ac:dyDescent="0.25">
      <c r="V100" s="122"/>
    </row>
    <row r="101" spans="1:26" x14ac:dyDescent="0.25">
      <c r="C101" s="122" t="s">
        <v>2723</v>
      </c>
      <c r="D101" s="122"/>
      <c r="E101" s="122"/>
      <c r="F101" s="122"/>
    </row>
    <row r="102" spans="1:26" x14ac:dyDescent="0.25">
      <c r="B102" s="130" t="s">
        <v>2724</v>
      </c>
      <c r="C102" s="128" t="s">
        <v>2720</v>
      </c>
      <c r="D102" s="90" t="s">
        <v>2718</v>
      </c>
      <c r="E102" s="90" t="s">
        <v>2717</v>
      </c>
      <c r="F102" s="90" t="s">
        <v>2717</v>
      </c>
      <c r="G102" s="90" t="s">
        <v>2717</v>
      </c>
      <c r="H102" s="90" t="s">
        <v>2717</v>
      </c>
      <c r="I102" s="90" t="s">
        <v>2716</v>
      </c>
      <c r="J102" s="90" t="s">
        <v>2716</v>
      </c>
      <c r="K102" s="90" t="s">
        <v>2719</v>
      </c>
      <c r="L102" s="90" t="s">
        <v>2719</v>
      </c>
      <c r="M102" s="90" t="s">
        <v>2717</v>
      </c>
      <c r="N102" s="90" t="s">
        <v>2717</v>
      </c>
      <c r="O102" s="90" t="s">
        <v>2718</v>
      </c>
      <c r="P102" s="90" t="s">
        <v>2716</v>
      </c>
      <c r="Q102" s="90" t="s">
        <v>2717</v>
      </c>
      <c r="R102" s="90" t="s">
        <v>2716</v>
      </c>
      <c r="S102" s="90" t="s">
        <v>2714</v>
      </c>
      <c r="T102" s="90" t="s">
        <v>2716</v>
      </c>
      <c r="U102" s="90" t="s">
        <v>2715</v>
      </c>
      <c r="V102" s="90" t="s">
        <v>2715</v>
      </c>
    </row>
    <row r="103" spans="1:26" ht="24" thickBot="1" x14ac:dyDescent="0.3">
      <c r="B103" s="3" t="s">
        <v>2721</v>
      </c>
      <c r="C103" s="129" t="s">
        <v>7</v>
      </c>
      <c r="D103" s="129" t="s">
        <v>2112</v>
      </c>
      <c r="E103" s="129" t="s">
        <v>4</v>
      </c>
      <c r="F103" s="129" t="s">
        <v>2</v>
      </c>
      <c r="G103" s="129" t="s">
        <v>18</v>
      </c>
      <c r="H103" s="129" t="s">
        <v>2174</v>
      </c>
      <c r="I103" s="129" t="s">
        <v>2169</v>
      </c>
      <c r="J103" s="129" t="s">
        <v>2170</v>
      </c>
      <c r="K103" s="129" t="s">
        <v>17</v>
      </c>
      <c r="L103" s="129" t="s">
        <v>2175</v>
      </c>
      <c r="M103" s="129" t="s">
        <v>2173</v>
      </c>
      <c r="N103" s="129" t="s">
        <v>6</v>
      </c>
      <c r="O103" s="129" t="s">
        <v>2713</v>
      </c>
      <c r="P103" s="129" t="s">
        <v>2171</v>
      </c>
      <c r="Q103" s="129" t="s">
        <v>2172</v>
      </c>
      <c r="R103" s="129" t="s">
        <v>2167</v>
      </c>
      <c r="S103" s="129" t="s">
        <v>3</v>
      </c>
      <c r="T103" s="129" t="s">
        <v>1</v>
      </c>
      <c r="U103" s="129" t="s">
        <v>5</v>
      </c>
      <c r="V103" s="129" t="s">
        <v>2176</v>
      </c>
    </row>
    <row r="104" spans="1:26" x14ac:dyDescent="0.25">
      <c r="A104" s="128" t="s">
        <v>2720</v>
      </c>
      <c r="B104" s="117" t="s">
        <v>7</v>
      </c>
      <c r="C104" s="127">
        <f>C79/52*$AE$84</f>
        <v>0</v>
      </c>
      <c r="D104" s="126">
        <f>D79/52*$AB$84</f>
        <v>4910.753246618855</v>
      </c>
      <c r="E104" s="126">
        <f>E79/52*$AD$84</f>
        <v>32592.773246168996</v>
      </c>
      <c r="F104" s="126">
        <f>F79/52*$AD$84</f>
        <v>30612.658290008767</v>
      </c>
      <c r="G104" s="126">
        <f>G79/52*$AD$84</f>
        <v>20987.457975109683</v>
      </c>
      <c r="H104" s="126">
        <f>H79/52*$AD$84</f>
        <v>17644.732941488997</v>
      </c>
      <c r="I104" s="126">
        <f>I79/52*$Z$84</f>
        <v>9836.4875003477591</v>
      </c>
      <c r="J104" s="126">
        <f>J79/52*$Z$84</f>
        <v>6219.7847181031939</v>
      </c>
      <c r="K104" s="126">
        <f>K79/52*$AE$85</f>
        <v>3840.0140146184808</v>
      </c>
      <c r="L104" s="126">
        <f>L79/52*$AE$85</f>
        <v>3910.0620741553894</v>
      </c>
      <c r="M104" s="126">
        <f>M79/52*$AD$84</f>
        <v>13412.277655692886</v>
      </c>
      <c r="N104" s="126">
        <f>N79/52*$AD$84</f>
        <v>18454.843447681644</v>
      </c>
      <c r="O104" s="126">
        <f>O79/52*$AB$84</f>
        <v>2533.7669923685917</v>
      </c>
      <c r="P104" s="126">
        <f>P79/52*$Z$84</f>
        <v>9468.1957631406876</v>
      </c>
      <c r="Q104" s="126">
        <f>Q79/52*$AD$84</f>
        <v>13105.29783052942</v>
      </c>
      <c r="R104" s="126">
        <f>R79/52*$Z$84</f>
        <v>7117.808142814567</v>
      </c>
      <c r="S104" s="126">
        <f>S79/52*$AC$84</f>
        <v>4337.1661172623508</v>
      </c>
      <c r="T104" s="126">
        <f>T79/52*$Z$84</f>
        <v>14374.850201712539</v>
      </c>
      <c r="U104" s="126">
        <f>U79/52*$AA$84</f>
        <v>7979.0901252981175</v>
      </c>
      <c r="V104" s="125">
        <f>V79/52*$AA$84</f>
        <v>5830.7025709342579</v>
      </c>
      <c r="W104" s="113">
        <f t="shared" ref="W104:W123" si="8">SUM(C104:V104)</f>
        <v>227168.72285405523</v>
      </c>
    </row>
    <row r="105" spans="1:26" x14ac:dyDescent="0.25">
      <c r="A105" s="90" t="s">
        <v>2718</v>
      </c>
      <c r="B105" s="117" t="s">
        <v>2112</v>
      </c>
      <c r="C105" s="121">
        <f>C80/52*$AB$84</f>
        <v>4994.3574442484678</v>
      </c>
      <c r="D105" s="119">
        <f>D80/52*$AB$81</f>
        <v>0</v>
      </c>
      <c r="E105" s="123">
        <f>E80/52*$AB$83</f>
        <v>22887.284748820788</v>
      </c>
      <c r="F105" s="123">
        <f>F80/52*$AB$83</f>
        <v>21496.80918251209</v>
      </c>
      <c r="G105" s="123">
        <f>G80/52*$AB$83</f>
        <v>14737.804702970639</v>
      </c>
      <c r="H105" s="123">
        <f>H80/52*$AB$83</f>
        <v>12390.477609824902</v>
      </c>
      <c r="I105" s="123">
        <f>I80/52*$Z$81</f>
        <v>23024.581620010689</v>
      </c>
      <c r="J105" s="123">
        <f>J80/52*$Z$81</f>
        <v>14558.849477092228</v>
      </c>
      <c r="K105" s="123">
        <f>K80/52*$AB$85</f>
        <v>6741.3329274125281</v>
      </c>
      <c r="L105" s="123">
        <f>L80/52*$AB$85</f>
        <v>6864.3057312772644</v>
      </c>
      <c r="M105" s="123">
        <f>M80/52*$AB$83</f>
        <v>9418.3644796832832</v>
      </c>
      <c r="N105" s="123">
        <f>N80/52*$AB$83</f>
        <v>12959.353099283957</v>
      </c>
      <c r="O105" s="123">
        <f>O80/52*$AB$81</f>
        <v>13344.45665381962</v>
      </c>
      <c r="P105" s="123">
        <f>P80/52*$Z$81</f>
        <v>22162.509344414346</v>
      </c>
      <c r="Q105" s="123">
        <f>Q80/52*$AB$83</f>
        <v>9202.7972244026896</v>
      </c>
      <c r="R105" s="123">
        <f>R80/52*$Z$81</f>
        <v>16660.881695220651</v>
      </c>
      <c r="S105" s="123">
        <f>S80/52*$AB$82</f>
        <v>7614.1078252974967</v>
      </c>
      <c r="T105" s="123">
        <f>T80/52*$Z$81</f>
        <v>33647.672681234653</v>
      </c>
      <c r="U105" s="123">
        <f>U80/52*$AA$81</f>
        <v>35019.210078201075</v>
      </c>
      <c r="V105" s="118">
        <f>V80/52*$AA$81</f>
        <v>25590.210792038775</v>
      </c>
      <c r="W105" s="113">
        <f t="shared" si="8"/>
        <v>313315.36731776613</v>
      </c>
    </row>
    <row r="106" spans="1:26" x14ac:dyDescent="0.25">
      <c r="A106" s="90" t="s">
        <v>2717</v>
      </c>
      <c r="B106" s="117" t="s">
        <v>4</v>
      </c>
      <c r="C106" s="121">
        <f>C81/52*$AD$84</f>
        <v>35526.866019985508</v>
      </c>
      <c r="D106" s="120">
        <f>D81/52*$AB$83</f>
        <v>24530.04511027562</v>
      </c>
      <c r="E106" s="119">
        <f t="shared" ref="E106:H109" si="9">E81/52*$AD$83</f>
        <v>0</v>
      </c>
      <c r="F106" s="123">
        <f t="shared" si="9"/>
        <v>183498.5024302894</v>
      </c>
      <c r="G106" s="123">
        <f t="shared" si="9"/>
        <v>125803.09334025357</v>
      </c>
      <c r="H106" s="123">
        <f t="shared" si="9"/>
        <v>105766.11935731044</v>
      </c>
      <c r="I106" s="123">
        <f t="shared" ref="I106:J109" si="10">I81/52*$Z$83</f>
        <v>49134.922891172573</v>
      </c>
      <c r="J106" s="123">
        <f t="shared" si="10"/>
        <v>31068.879263343704</v>
      </c>
      <c r="K106" s="123">
        <f t="shared" ref="K106:L109" si="11">K81/52*$AD$85</f>
        <v>47953.802742755106</v>
      </c>
      <c r="L106" s="123">
        <f t="shared" si="11"/>
        <v>48828.557578742191</v>
      </c>
      <c r="M106" s="123">
        <f t="shared" ref="M106:N109" si="12">M81/52*$AD$83</f>
        <v>80395.921212831468</v>
      </c>
      <c r="N106" s="123">
        <f t="shared" si="12"/>
        <v>110622.08656150164</v>
      </c>
      <c r="O106" s="123">
        <f>O81/52*$AB$83</f>
        <v>12656.595740077699</v>
      </c>
      <c r="P106" s="123">
        <f>P81/52*$Z$83</f>
        <v>47295.243218069169</v>
      </c>
      <c r="Q106" s="123">
        <f>Q81/52*$AD$83</f>
        <v>78555.821680795983</v>
      </c>
      <c r="R106" s="124">
        <f>R81/52*$Z$83</f>
        <v>35554.658534257236</v>
      </c>
      <c r="S106" s="123">
        <f>S81/52*$AC$83</f>
        <v>21664.880144498507</v>
      </c>
      <c r="T106" s="123">
        <f>T81/52*$Z$83</f>
        <v>71804.81408717607</v>
      </c>
      <c r="U106" s="123">
        <f t="shared" ref="U106:V109" si="13">U81/52*$AA$83</f>
        <v>59785.362107314046</v>
      </c>
      <c r="V106" s="118">
        <f t="shared" si="13"/>
        <v>43688.021951040115</v>
      </c>
      <c r="W106" s="113">
        <f t="shared" si="8"/>
        <v>1214134.19397169</v>
      </c>
    </row>
    <row r="107" spans="1:26" x14ac:dyDescent="0.25">
      <c r="A107" s="90" t="s">
        <v>2717</v>
      </c>
      <c r="B107" s="117" t="s">
        <v>2</v>
      </c>
      <c r="C107" s="121">
        <f>C82/52*$AD$84</f>
        <v>33136.679529339533</v>
      </c>
      <c r="D107" s="120">
        <f>D82/52*$AB$83</f>
        <v>22879.705831698826</v>
      </c>
      <c r="E107" s="120">
        <f t="shared" si="9"/>
        <v>182223.71029333575</v>
      </c>
      <c r="F107" s="119">
        <f t="shared" si="9"/>
        <v>0</v>
      </c>
      <c r="G107" s="124">
        <f t="shared" si="9"/>
        <v>117339.27742093787</v>
      </c>
      <c r="H107" s="124">
        <f t="shared" si="9"/>
        <v>98650.356612753108</v>
      </c>
      <c r="I107" s="123">
        <f t="shared" si="10"/>
        <v>45829.209720544284</v>
      </c>
      <c r="J107" s="123">
        <f t="shared" si="10"/>
        <v>28978.618460350834</v>
      </c>
      <c r="K107" s="123">
        <f t="shared" si="11"/>
        <v>44727.553305882262</v>
      </c>
      <c r="L107" s="123">
        <f t="shared" si="11"/>
        <v>45543.456139825954</v>
      </c>
      <c r="M107" s="124">
        <f t="shared" si="12"/>
        <v>74987.021799135691</v>
      </c>
      <c r="N107" s="124">
        <f t="shared" si="12"/>
        <v>103179.62268873476</v>
      </c>
      <c r="O107" s="124">
        <f>O82/52*$AB$83</f>
        <v>11805.081729849968</v>
      </c>
      <c r="P107" s="124">
        <f>P82/52*$Z$83</f>
        <v>44113.300534240763</v>
      </c>
      <c r="Q107" s="124">
        <f>Q82/52*$AD$83</f>
        <v>73270.721001287471</v>
      </c>
      <c r="R107" s="123">
        <f>R82/52*$Z$83</f>
        <v>33162.602211014259</v>
      </c>
      <c r="S107" s="123">
        <f>S82/52*$AC$83</f>
        <v>20207.30424085099</v>
      </c>
      <c r="T107" s="123">
        <f>T82/52*$Z$83</f>
        <v>66973.90959653043</v>
      </c>
      <c r="U107" s="123">
        <f t="shared" si="13"/>
        <v>55763.105689680895</v>
      </c>
      <c r="V107" s="118">
        <f t="shared" si="13"/>
        <v>40748.766914818283</v>
      </c>
      <c r="W107" s="113">
        <f t="shared" si="8"/>
        <v>1143520.0037208118</v>
      </c>
    </row>
    <row r="108" spans="1:26" x14ac:dyDescent="0.25">
      <c r="A108" s="90" t="s">
        <v>2717</v>
      </c>
      <c r="B108" s="117" t="s">
        <v>18</v>
      </c>
      <c r="C108" s="121">
        <f>C83/52*$AD$84</f>
        <v>21975.765726110676</v>
      </c>
      <c r="D108" s="120">
        <f>D83/52*$AB$83</f>
        <v>15173.489389441043</v>
      </c>
      <c r="E108" s="120">
        <f t="shared" si="9"/>
        <v>120848.12431503227</v>
      </c>
      <c r="F108" s="120">
        <f t="shared" si="9"/>
        <v>113506.21521841278</v>
      </c>
      <c r="G108" s="119">
        <f t="shared" si="9"/>
        <v>0</v>
      </c>
      <c r="H108" s="123">
        <f t="shared" si="9"/>
        <v>65423.487099835722</v>
      </c>
      <c r="I108" s="123">
        <f t="shared" si="10"/>
        <v>30393.267839034721</v>
      </c>
      <c r="J108" s="123">
        <f t="shared" si="10"/>
        <v>19218.199873863734</v>
      </c>
      <c r="K108" s="123">
        <f t="shared" si="11"/>
        <v>29662.665267408793</v>
      </c>
      <c r="L108" s="123">
        <f t="shared" si="11"/>
        <v>30203.760204761853</v>
      </c>
      <c r="M108" s="123">
        <f t="shared" si="12"/>
        <v>49730.306324068966</v>
      </c>
      <c r="N108" s="123">
        <f t="shared" si="12"/>
        <v>68427.230734102544</v>
      </c>
      <c r="O108" s="123">
        <f>O83/52*$AB$83</f>
        <v>7828.9591521405837</v>
      </c>
      <c r="P108" s="123">
        <f>P83/52*$Z$83</f>
        <v>29255.301729542669</v>
      </c>
      <c r="Q108" s="123">
        <f>Q83/52*$AD$83</f>
        <v>48592.080503474783</v>
      </c>
      <c r="R108" s="123">
        <f>R83/52*$Z$83</f>
        <v>21992.957272987664</v>
      </c>
      <c r="S108" s="123">
        <f>S83/52*$AC$83</f>
        <v>13401.191376462433</v>
      </c>
      <c r="T108" s="123">
        <f>T83/52*$Z$83</f>
        <v>44416.126418216394</v>
      </c>
      <c r="U108" s="123">
        <f t="shared" si="13"/>
        <v>36981.283707432514</v>
      </c>
      <c r="V108" s="118">
        <f t="shared" si="13"/>
        <v>27023.991783940364</v>
      </c>
      <c r="W108" s="113">
        <f t="shared" si="8"/>
        <v>794054.40393627062</v>
      </c>
    </row>
    <row r="109" spans="1:26" x14ac:dyDescent="0.25">
      <c r="A109" s="90" t="s">
        <v>2717</v>
      </c>
      <c r="B109" s="117" t="s">
        <v>2174</v>
      </c>
      <c r="C109" s="121">
        <f>C84/52*$AD$84</f>
        <v>18268.380986011751</v>
      </c>
      <c r="D109" s="120">
        <f>D84/52*$AB$83</f>
        <v>12613.671282642239</v>
      </c>
      <c r="E109" s="120">
        <f t="shared" si="9"/>
        <v>100460.64396331023</v>
      </c>
      <c r="F109" s="120">
        <f t="shared" si="9"/>
        <v>94357.339340693623</v>
      </c>
      <c r="G109" s="120">
        <f t="shared" si="9"/>
        <v>64689.602428362123</v>
      </c>
      <c r="H109" s="119">
        <f t="shared" si="9"/>
        <v>0</v>
      </c>
      <c r="I109" s="123">
        <f t="shared" si="10"/>
        <v>25265.822507093653</v>
      </c>
      <c r="J109" s="123">
        <f t="shared" si="10"/>
        <v>15976.025661027177</v>
      </c>
      <c r="K109" s="123">
        <f t="shared" si="11"/>
        <v>24658.475018311306</v>
      </c>
      <c r="L109" s="123">
        <f t="shared" si="11"/>
        <v>25108.285440772397</v>
      </c>
      <c r="M109" s="123">
        <f t="shared" si="12"/>
        <v>41340.638310488052</v>
      </c>
      <c r="N109" s="123">
        <f t="shared" si="12"/>
        <v>56883.329411500585</v>
      </c>
      <c r="O109" s="123">
        <f>O84/52*$AB$83</f>
        <v>6508.1877144919936</v>
      </c>
      <c r="P109" s="123">
        <f>P84/52*$Z$83</f>
        <v>24319.835063631326</v>
      </c>
      <c r="Q109" s="123">
        <f>Q84/52*$AD$83</f>
        <v>40394.434970049981</v>
      </c>
      <c r="R109" s="123">
        <f>R84/52*$Z$83</f>
        <v>18282.672261774424</v>
      </c>
      <c r="S109" s="123">
        <f>S84/52*$AC$83</f>
        <v>11140.365836753914</v>
      </c>
      <c r="T109" s="123">
        <f>T84/52*$Z$83</f>
        <v>36922.978222631617</v>
      </c>
      <c r="U109" s="123">
        <f t="shared" si="13"/>
        <v>30742.418195533501</v>
      </c>
      <c r="V109" s="118">
        <f t="shared" si="13"/>
        <v>22464.954524214769</v>
      </c>
      <c r="W109" s="113">
        <f t="shared" si="8"/>
        <v>670398.06113929453</v>
      </c>
    </row>
    <row r="110" spans="1:26" x14ac:dyDescent="0.25">
      <c r="A110" s="90" t="s">
        <v>2716</v>
      </c>
      <c r="B110" s="117" t="s">
        <v>2169</v>
      </c>
      <c r="C110" s="121">
        <f>C85/52*$Z$84</f>
        <v>10141.594161754248</v>
      </c>
      <c r="D110" s="120">
        <f>D85/52*$Z$81</f>
        <v>23341.374209402802</v>
      </c>
      <c r="E110" s="120">
        <f t="shared" ref="E110:H111" si="14">E85/52*$Z$83</f>
        <v>46475.158411889664</v>
      </c>
      <c r="F110" s="120">
        <f t="shared" si="14"/>
        <v>43651.644267627176</v>
      </c>
      <c r="G110" s="120">
        <f t="shared" si="14"/>
        <v>29926.73948574625</v>
      </c>
      <c r="H110" s="120">
        <f t="shared" si="14"/>
        <v>25160.232680954156</v>
      </c>
      <c r="I110" s="119">
        <f>I85/52*$Z$79</f>
        <v>0</v>
      </c>
      <c r="J110" s="123">
        <f>J85/52*$Z$79</f>
        <v>29563.351143152955</v>
      </c>
      <c r="K110" s="123">
        <f>K85/52*$Z$85</f>
        <v>18252.027659152671</v>
      </c>
      <c r="L110" s="123">
        <f>L85/52*$Z$85</f>
        <v>18584.974131553678</v>
      </c>
      <c r="M110" s="123">
        <f>M85/52*$Z$83</f>
        <v>19125.028852395775</v>
      </c>
      <c r="N110" s="123">
        <f>N85/52*$Z$83</f>
        <v>26315.397165487993</v>
      </c>
      <c r="O110" s="123">
        <f>O85/52*$Z$81</f>
        <v>12043.285532423859</v>
      </c>
      <c r="P110" s="123">
        <f>P85/52*$Z$79</f>
        <v>45003.421938887273</v>
      </c>
      <c r="Q110" s="123">
        <f>Q85/52*$Z$83</f>
        <v>18687.295742176226</v>
      </c>
      <c r="R110" s="123">
        <f>R85/52*$Z$79</f>
        <v>33831.759623955724</v>
      </c>
      <c r="S110" s="123">
        <f>S85/52*$Z$82</f>
        <v>20615.048703794189</v>
      </c>
      <c r="T110" s="123">
        <f>T85/52*$Z$79</f>
        <v>68325.314042871018</v>
      </c>
      <c r="U110" s="123">
        <f>U85/52*$Z$80</f>
        <v>47406.914762354878</v>
      </c>
      <c r="V110" s="118">
        <f>V85/52*$Z$80</f>
        <v>34642.498761673822</v>
      </c>
      <c r="W110" s="113">
        <f t="shared" si="8"/>
        <v>571093.06127725437</v>
      </c>
    </row>
    <row r="111" spans="1:26" x14ac:dyDescent="0.25">
      <c r="A111" s="90" t="s">
        <v>2716</v>
      </c>
      <c r="B111" s="117" t="s">
        <v>2170</v>
      </c>
      <c r="C111" s="121">
        <f>C86/52*$Z$84</f>
        <v>6286.0849097101172</v>
      </c>
      <c r="D111" s="120">
        <f>D86/52*$Z$81</f>
        <v>14467.731389109727</v>
      </c>
      <c r="E111" s="120">
        <f t="shared" si="14"/>
        <v>28806.791842559061</v>
      </c>
      <c r="F111" s="120">
        <f t="shared" si="14"/>
        <v>27056.687335169521</v>
      </c>
      <c r="G111" s="120">
        <f t="shared" si="14"/>
        <v>18549.551725074645</v>
      </c>
      <c r="H111" s="120">
        <f t="shared" si="14"/>
        <v>15595.118130144492</v>
      </c>
      <c r="I111" s="120">
        <f>I86/52*$Z$79</f>
        <v>28979.598815181966</v>
      </c>
      <c r="J111" s="119">
        <f>J86/52*$Z$79</f>
        <v>0</v>
      </c>
      <c r="K111" s="123">
        <f>K86/52*$Z$85</f>
        <v>11313.191378974008</v>
      </c>
      <c r="L111" s="123">
        <f>L86/52*$Z$85</f>
        <v>11519.562267270247</v>
      </c>
      <c r="M111" s="123">
        <f>M86/52*$Z$83</f>
        <v>11854.305481892827</v>
      </c>
      <c r="N111" s="123">
        <f>N86/52*$Z$83</f>
        <v>16311.126079057056</v>
      </c>
      <c r="O111" s="123">
        <f>O86/52*$Z$81</f>
        <v>7464.8141348622703</v>
      </c>
      <c r="P111" s="123">
        <f>P86/52*$Z$79</f>
        <v>27894.562434987303</v>
      </c>
      <c r="Q111" s="123">
        <f>Q86/52*$Z$83</f>
        <v>11582.984479026389</v>
      </c>
      <c r="R111" s="123">
        <f>R86/52*$Z$79</f>
        <v>20970.00828953517</v>
      </c>
      <c r="S111" s="123">
        <f>S86/52*$Z$82</f>
        <v>12777.867513034482</v>
      </c>
      <c r="T111" s="123">
        <f>T86/52*$Z$79</f>
        <v>42350.218191121501</v>
      </c>
      <c r="U111" s="123">
        <f>U86/52*$Z$80</f>
        <v>29384.324273927115</v>
      </c>
      <c r="V111" s="118">
        <f>V86/52*$Z$80</f>
        <v>21472.530376106191</v>
      </c>
      <c r="W111" s="113">
        <f t="shared" si="8"/>
        <v>364637.05904674419</v>
      </c>
    </row>
    <row r="112" spans="1:26" x14ac:dyDescent="0.25">
      <c r="A112" s="90" t="s">
        <v>2719</v>
      </c>
      <c r="B112" s="117" t="s">
        <v>17</v>
      </c>
      <c r="C112" s="121">
        <f>C87/52*$AE$85</f>
        <v>3871.2295856903629</v>
      </c>
      <c r="D112" s="120">
        <f>D87/52*$AB$85</f>
        <v>6682.3679518901272</v>
      </c>
      <c r="E112" s="120">
        <f t="shared" ref="E112:H113" si="15">E87/52*$AD$85</f>
        <v>44351.017545705188</v>
      </c>
      <c r="F112" s="120">
        <f t="shared" si="15"/>
        <v>41656.551735757661</v>
      </c>
      <c r="G112" s="120">
        <f t="shared" si="15"/>
        <v>28558.941881487473</v>
      </c>
      <c r="H112" s="120">
        <f t="shared" si="15"/>
        <v>24010.287629305818</v>
      </c>
      <c r="I112" s="120">
        <f>I87/52*$Z$85</f>
        <v>17846.828658244023</v>
      </c>
      <c r="J112" s="120">
        <f>J87/52*$Z$85</f>
        <v>11284.864861692542</v>
      </c>
      <c r="K112" s="119">
        <f>K87/52*$AF$85</f>
        <v>0</v>
      </c>
      <c r="L112" s="123">
        <f>L87/52*$AF$85</f>
        <v>15961.995349019187</v>
      </c>
      <c r="M112" s="123">
        <f>M87/52*$AD$85</f>
        <v>18250.921980240644</v>
      </c>
      <c r="N112" s="123">
        <f>N87/52*$AD$85</f>
        <v>25112.655476396994</v>
      </c>
      <c r="O112" s="123">
        <f>O87/52*$AB$85</f>
        <v>3447.8546359499137</v>
      </c>
      <c r="P112" s="123">
        <f>P87/52*$Z$85</f>
        <v>17178.618636124917</v>
      </c>
      <c r="Q112" s="123">
        <f>Q87/52*$AD$85</f>
        <v>17833.195402966263</v>
      </c>
      <c r="R112" s="123">
        <f>R87/52*$Z$85</f>
        <v>12914.193439739</v>
      </c>
      <c r="S112" s="123">
        <f>S87/52*$AC$85</f>
        <v>14754.630506008765</v>
      </c>
      <c r="T112" s="123">
        <f>T87/52*$Z$85</f>
        <v>26081.005900614247</v>
      </c>
      <c r="U112" s="123">
        <f>U87/52*$AA$85</f>
        <v>16286.467715084156</v>
      </c>
      <c r="V112" s="118">
        <f>V87/52*$AA$85</f>
        <v>11901.300484963627</v>
      </c>
      <c r="W112" s="113">
        <f t="shared" si="8"/>
        <v>357984.92937688087</v>
      </c>
    </row>
    <row r="113" spans="1:25" x14ac:dyDescent="0.25">
      <c r="A113" s="90" t="s">
        <v>2719</v>
      </c>
      <c r="B113" s="117" t="s">
        <v>2175</v>
      </c>
      <c r="C113" s="121">
        <f>C88/52*$AE$85</f>
        <v>3944.1039509236925</v>
      </c>
      <c r="D113" s="120">
        <f>D88/52*$AB$85</f>
        <v>6808.1608845928486</v>
      </c>
      <c r="E113" s="120">
        <f t="shared" si="15"/>
        <v>45185.907902774823</v>
      </c>
      <c r="F113" s="120">
        <f t="shared" si="15"/>
        <v>42440.719840065874</v>
      </c>
      <c r="G113" s="120">
        <f t="shared" si="15"/>
        <v>29096.552662579343</v>
      </c>
      <c r="H113" s="120">
        <f t="shared" si="15"/>
        <v>24462.27179385216</v>
      </c>
      <c r="I113" s="120">
        <f>I88/52*$Z$85</f>
        <v>18182.788146336639</v>
      </c>
      <c r="J113" s="120">
        <f>J88/52*$Z$85</f>
        <v>11497.297977666751</v>
      </c>
      <c r="K113" s="120">
        <f>K88/52*$AF$85</f>
        <v>15971.134303244093</v>
      </c>
      <c r="L113" s="119">
        <f>L88/52*$AF$85</f>
        <v>0</v>
      </c>
      <c r="M113" s="123">
        <f>M88/52*$AD$85</f>
        <v>18594.488365233512</v>
      </c>
      <c r="N113" s="123">
        <f>N88/52*$AD$85</f>
        <v>25585.39127949439</v>
      </c>
      <c r="O113" s="123">
        <f>O88/52*$AB$85</f>
        <v>3512.7591352698214</v>
      </c>
      <c r="P113" s="123">
        <f>P88/52*$Z$85</f>
        <v>17501.999334939712</v>
      </c>
      <c r="Q113" s="123">
        <f>Q88/52*$AD$85</f>
        <v>18168.898250422502</v>
      </c>
      <c r="R113" s="123">
        <f>R88/52*$Z$85</f>
        <v>13157.298021523595</v>
      </c>
      <c r="S113" s="123">
        <f>S88/52*$AC$85</f>
        <v>15032.380587365924</v>
      </c>
      <c r="T113" s="123">
        <f>T88/52*$Z$85</f>
        <v>26571.970517303351</v>
      </c>
      <c r="U113" s="123">
        <f>U88/52*$AA$85</f>
        <v>16593.054025804915</v>
      </c>
      <c r="V113" s="118">
        <f>V88/52*$AA$85</f>
        <v>12125.337757642761</v>
      </c>
      <c r="W113" s="113">
        <f t="shared" si="8"/>
        <v>364432.51473703672</v>
      </c>
    </row>
    <row r="114" spans="1:25" x14ac:dyDescent="0.25">
      <c r="A114" s="90" t="s">
        <v>2717</v>
      </c>
      <c r="B114" s="117" t="s">
        <v>2173</v>
      </c>
      <c r="C114" s="121">
        <f>C89/52*$AD$84</f>
        <v>13691.862669982258</v>
      </c>
      <c r="D114" s="120">
        <f>D89/52*$AB$83</f>
        <v>9453.7471655795835</v>
      </c>
      <c r="E114" s="120">
        <f t="shared" ref="E114:H115" si="16">E89/52*$AD$83</f>
        <v>75293.664060151379</v>
      </c>
      <c r="F114" s="120">
        <f t="shared" si="16"/>
        <v>70719.333757432119</v>
      </c>
      <c r="G114" s="120">
        <f t="shared" si="16"/>
        <v>48483.83407939045</v>
      </c>
      <c r="H114" s="120">
        <f t="shared" si="16"/>
        <v>40761.692308086058</v>
      </c>
      <c r="I114" s="120">
        <f>I89/52*$Z$83</f>
        <v>18936.334439059454</v>
      </c>
      <c r="J114" s="120">
        <f>J89/52*$Z$83</f>
        <v>11973.778603062245</v>
      </c>
      <c r="K114" s="120">
        <f>K89/52*$AD$85</f>
        <v>18481.137100240328</v>
      </c>
      <c r="L114" s="120">
        <f>L89/52*$AD$85</f>
        <v>18818.262898995003</v>
      </c>
      <c r="M114" s="119">
        <f>M89/52*$AD$83</f>
        <v>0</v>
      </c>
      <c r="N114" s="123">
        <f>N89/52*$AD$83</f>
        <v>42633.155894328673</v>
      </c>
      <c r="O114" s="123">
        <f>O89/52*$AB$83</f>
        <v>4877.7837776386286</v>
      </c>
      <c r="P114" s="123">
        <f>P89/52*$Z$83</f>
        <v>18227.331809142142</v>
      </c>
      <c r="Q114" s="123">
        <f>Q89/52*$AD$83</f>
        <v>30274.990250364681</v>
      </c>
      <c r="R114" s="123">
        <f>R89/52*$Z$83</f>
        <v>13702.573755177556</v>
      </c>
      <c r="S114" s="123">
        <f>S89/52*$AC$83</f>
        <v>8349.5280313560288</v>
      </c>
      <c r="T114" s="123">
        <f>T89/52*$Z$83</f>
        <v>27673.188312533945</v>
      </c>
      <c r="U114" s="123">
        <f>U89/52*$AA$83</f>
        <v>23040.956305800235</v>
      </c>
      <c r="V114" s="118">
        <f>V89/52*$AA$83</f>
        <v>16837.128176189628</v>
      </c>
      <c r="W114" s="113">
        <f t="shared" si="8"/>
        <v>512230.28339451045</v>
      </c>
    </row>
    <row r="115" spans="1:25" x14ac:dyDescent="0.25">
      <c r="A115" s="90" t="s">
        <v>2717</v>
      </c>
      <c r="B115" s="117" t="s">
        <v>6</v>
      </c>
      <c r="C115" s="121">
        <f>C90/52*$AD$84</f>
        <v>19159.209936406245</v>
      </c>
      <c r="D115" s="120">
        <f>D90/52*$AB$83</f>
        <v>13228.757182040843</v>
      </c>
      <c r="E115" s="120">
        <f t="shared" si="16"/>
        <v>105359.44972427594</v>
      </c>
      <c r="F115" s="120">
        <f t="shared" si="16"/>
        <v>98958.527022910785</v>
      </c>
      <c r="G115" s="120">
        <f t="shared" si="16"/>
        <v>67844.089444853656</v>
      </c>
      <c r="H115" s="120">
        <f t="shared" si="16"/>
        <v>57038.391277906972</v>
      </c>
      <c r="I115" s="120">
        <f>I90/52*$Z$83</f>
        <v>26497.870719909122</v>
      </c>
      <c r="J115" s="120">
        <f>J90/52*$Z$83</f>
        <v>16755.071498859543</v>
      </c>
      <c r="K115" s="120">
        <f>K90/52*$AD$85</f>
        <v>25860.906883275751</v>
      </c>
      <c r="L115" s="120">
        <f>L90/52*$AD$85</f>
        <v>26332.651605597588</v>
      </c>
      <c r="M115" s="120">
        <f>M90/52*$AD$83</f>
        <v>43356.549707506187</v>
      </c>
      <c r="N115" s="119">
        <f>N90/52*$AD$83</f>
        <v>0</v>
      </c>
      <c r="O115" s="123">
        <f>O90/52*$AB$83</f>
        <v>6825.549282280107</v>
      </c>
      <c r="P115" s="123">
        <f>P90/52*$Z$83</f>
        <v>25505.753682259376</v>
      </c>
      <c r="Q115" s="123">
        <f>Q90/52*$AD$83</f>
        <v>42364.206245003239</v>
      </c>
      <c r="R115" s="123">
        <f>R90/52*$Z$83</f>
        <v>19174.19810381997</v>
      </c>
      <c r="S115" s="123">
        <f>S90/52*$AC$83</f>
        <v>11683.608306514381</v>
      </c>
      <c r="T115" s="123">
        <f>T90/52*$Z$83</f>
        <v>38723.469353219014</v>
      </c>
      <c r="U115" s="123">
        <f>U90/52*$AA$83</f>
        <v>32241.524008724373</v>
      </c>
      <c r="V115" s="118">
        <f>V90/52*$AA$83</f>
        <v>23560.422802153025</v>
      </c>
      <c r="W115" s="113">
        <f t="shared" si="8"/>
        <v>700470.20678751613</v>
      </c>
    </row>
    <row r="116" spans="1:25" x14ac:dyDescent="0.25">
      <c r="A116" s="90" t="s">
        <v>2718</v>
      </c>
      <c r="B116" s="117" t="s">
        <v>2713</v>
      </c>
      <c r="C116" s="121">
        <f>C91/52*$AB$84</f>
        <v>2527.3951569974315</v>
      </c>
      <c r="D116" s="120">
        <f>D91/52*$AB$81</f>
        <v>13088.077592693415</v>
      </c>
      <c r="E116" s="120">
        <f>E91/52*$AB$83</f>
        <v>11582.113069941708</v>
      </c>
      <c r="F116" s="120">
        <f>F91/52*$AB$83</f>
        <v>10878.462750267665</v>
      </c>
      <c r="G116" s="120">
        <f>G91/52*$AB$83</f>
        <v>7458.0677588379831</v>
      </c>
      <c r="H116" s="120">
        <f>H91/52*$AB$83</f>
        <v>6270.2026143562944</v>
      </c>
      <c r="I116" s="120">
        <f>I91/52*$Z$81</f>
        <v>11651.592167341085</v>
      </c>
      <c r="J116" s="120">
        <f>J91/52*$Z$81</f>
        <v>7367.5074462745833</v>
      </c>
      <c r="K116" s="120">
        <f>K91/52*$AB$85</f>
        <v>3411.4523004497451</v>
      </c>
      <c r="L116" s="120">
        <f>L91/52*$AB$85</f>
        <v>3473.6827019377374</v>
      </c>
      <c r="M116" s="120">
        <f>M91/52*$AB$83</f>
        <v>4766.1644242545972</v>
      </c>
      <c r="N116" s="120">
        <f>N91/52*$AB$83</f>
        <v>6558.082120988146</v>
      </c>
      <c r="O116" s="119">
        <f>O91/52*$AB$81</f>
        <v>0</v>
      </c>
      <c r="P116" s="123">
        <f>P91/52*$Z$81</f>
        <v>11215.340393485159</v>
      </c>
      <c r="Q116" s="123">
        <f>Q91/52*$AB$83</f>
        <v>4657.076590016617</v>
      </c>
      <c r="R116" s="123">
        <f>R91/52*$Z$81</f>
        <v>8431.2410911438437</v>
      </c>
      <c r="S116" s="123">
        <f>S91/52*$AB$82</f>
        <v>3853.1201375413139</v>
      </c>
      <c r="T116" s="123">
        <f>T91/52*$Z$81</f>
        <v>17027.408616241704</v>
      </c>
      <c r="U116" s="123">
        <f>U91/52*$AA$81</f>
        <v>17721.475273149841</v>
      </c>
      <c r="V116" s="118">
        <f>V91/52*$AA$81</f>
        <v>12949.929103857821</v>
      </c>
      <c r="W116" s="113">
        <f t="shared" si="8"/>
        <v>164888.39130977666</v>
      </c>
    </row>
    <row r="117" spans="1:25" x14ac:dyDescent="0.25">
      <c r="A117" s="90" t="s">
        <v>2716</v>
      </c>
      <c r="B117" s="117" t="s">
        <v>2171</v>
      </c>
      <c r="C117" s="121">
        <f>C92/52*$Z$84</f>
        <v>9741.8958903829116</v>
      </c>
      <c r="D117" s="120">
        <f>D92/52*$Z$81</f>
        <v>22421.449119310655</v>
      </c>
      <c r="E117" s="120">
        <f>E92/52*$Z$83</f>
        <v>44643.489723253442</v>
      </c>
      <c r="F117" s="120">
        <f>F92/52*$Z$83</f>
        <v>41931.255295439296</v>
      </c>
      <c r="G117" s="120">
        <f>G92/52*$Z$83</f>
        <v>28747.273432436545</v>
      </c>
      <c r="H117" s="120">
        <f>H92/52*$Z$83</f>
        <v>24168.623142110366</v>
      </c>
      <c r="I117" s="120">
        <f>I92/52*$Z$79</f>
        <v>44911.298313274892</v>
      </c>
      <c r="J117" s="120">
        <f>J92/52*$Z$79</f>
        <v>28398.206871020295</v>
      </c>
      <c r="K117" s="120">
        <f>K92/52*$Z$85</f>
        <v>17532.682772340202</v>
      </c>
      <c r="L117" s="120">
        <f>L92/52*$Z$85</f>
        <v>17852.507231835214</v>
      </c>
      <c r="M117" s="120">
        <f>M92/52*$Z$83</f>
        <v>18371.277435181972</v>
      </c>
      <c r="N117" s="120">
        <f>N92/52*$Z$83</f>
        <v>25278.260538865547</v>
      </c>
      <c r="O117" s="120">
        <f>O92/52*$Z$81</f>
        <v>11568.638220357827</v>
      </c>
      <c r="P117" s="119">
        <f>P92/52*$Z$79</f>
        <v>0</v>
      </c>
      <c r="Q117" s="123">
        <f>Q92/52*$Z$83</f>
        <v>17950.79616571706</v>
      </c>
      <c r="R117" s="123">
        <f>R92/52*$Z$79</f>
        <v>32498.389778597346</v>
      </c>
      <c r="S117" s="123">
        <f>S92/52*$Z$82</f>
        <v>19802.57295296833</v>
      </c>
      <c r="T117" s="123">
        <f>T92/52*$Z$79</f>
        <v>65632.491841719646</v>
      </c>
      <c r="U117" s="123">
        <f>U92/52*$Z$80</f>
        <v>45538.523898025152</v>
      </c>
      <c r="V117" s="118">
        <f>V92/52*$Z$80</f>
        <v>33277.176244308423</v>
      </c>
      <c r="W117" s="113">
        <f t="shared" si="8"/>
        <v>550266.8088671451</v>
      </c>
    </row>
    <row r="118" spans="1:25" x14ac:dyDescent="0.25">
      <c r="A118" s="90" t="s">
        <v>2717</v>
      </c>
      <c r="B118" s="117" t="s">
        <v>2172</v>
      </c>
      <c r="C118" s="121">
        <f>C93/52*$AD$84</f>
        <v>13364.908570672289</v>
      </c>
      <c r="D118" s="120">
        <f>D93/52*$AB$83</f>
        <v>9227.9969178501215</v>
      </c>
      <c r="E118" s="120">
        <f>E93/52*$AD$83</f>
        <v>73495.693052853341</v>
      </c>
      <c r="F118" s="120">
        <f>F93/52*$AD$83</f>
        <v>69030.595224934645</v>
      </c>
      <c r="G118" s="120">
        <f>G93/52*$AD$83</f>
        <v>47326.066967303152</v>
      </c>
      <c r="H118" s="120">
        <f>H93/52*$AD$83</f>
        <v>39788.32566571104</v>
      </c>
      <c r="I118" s="120">
        <f>I93/52*$Z$83</f>
        <v>18484.14525779277</v>
      </c>
      <c r="J118" s="120">
        <f>J93/52*$Z$83</f>
        <v>11687.851399959036</v>
      </c>
      <c r="K118" s="120">
        <f>K93/52*$AD$85</f>
        <v>18039.817779379722</v>
      </c>
      <c r="L118" s="120">
        <f>L93/52*$AD$85</f>
        <v>18368.893200728293</v>
      </c>
      <c r="M118" s="120">
        <f>M93/52*$AD$83</f>
        <v>30244.270233687883</v>
      </c>
      <c r="N118" s="120">
        <f>N93/52*$AD$83</f>
        <v>41615.099737752433</v>
      </c>
      <c r="O118" s="120">
        <f>O93/52*$AB$83</f>
        <v>4761.3050018805961</v>
      </c>
      <c r="P118" s="120">
        <f>P93/52*$Z$83</f>
        <v>17792.073218099773</v>
      </c>
      <c r="Q118" s="119">
        <f>Q93/52*$AD$83</f>
        <v>0</v>
      </c>
      <c r="R118" s="123">
        <f>R93/52*$Z$83</f>
        <v>13375.363881083898</v>
      </c>
      <c r="S118" s="123">
        <f>S93/52*$AC$83</f>
        <v>8150.1459251404613</v>
      </c>
      <c r="T118" s="123">
        <f>T93/52*$Z$83</f>
        <v>27012.367898406061</v>
      </c>
      <c r="U118" s="123">
        <f>U93/52*$AA$83</f>
        <v>22490.751027104354</v>
      </c>
      <c r="V118" s="118">
        <f>V93/52*$AA$83</f>
        <v>16435.066878139827</v>
      </c>
      <c r="W118" s="113">
        <f t="shared" si="8"/>
        <v>500690.73783847969</v>
      </c>
    </row>
    <row r="119" spans="1:25" x14ac:dyDescent="0.25">
      <c r="A119" s="90" t="s">
        <v>2716</v>
      </c>
      <c r="B119" s="117" t="s">
        <v>2167</v>
      </c>
      <c r="C119" s="121">
        <f>C94/52*$Z$84</f>
        <v>7229.1242824589735</v>
      </c>
      <c r="D119" s="120">
        <f>D94/52*$Z$81</f>
        <v>16638.182557087053</v>
      </c>
      <c r="E119" s="120">
        <f>E94/52*$Z$83</f>
        <v>33128.390946024963</v>
      </c>
      <c r="F119" s="120">
        <f>F94/52*$Z$83</f>
        <v>31115.735505805325</v>
      </c>
      <c r="G119" s="120">
        <f>G94/52*$Z$83</f>
        <v>21332.358173738023</v>
      </c>
      <c r="H119" s="120">
        <f>H94/52*$Z$83</f>
        <v>17934.70002104103</v>
      </c>
      <c r="I119" s="120">
        <f>I94/52*$Z$79</f>
        <v>33327.122445823312</v>
      </c>
      <c r="J119" s="120">
        <f>J94/52*$Z$79</f>
        <v>21073.327941458509</v>
      </c>
      <c r="K119" s="120">
        <f>K94/52*$Z$85</f>
        <v>13010.397995660867</v>
      </c>
      <c r="L119" s="120">
        <f>L94/52*$Z$85</f>
        <v>13247.728674645246</v>
      </c>
      <c r="M119" s="120">
        <f>M94/52*$Z$83</f>
        <v>13632.690115028981</v>
      </c>
      <c r="N119" s="120">
        <f>N94/52*$Z$83</f>
        <v>18758.123586625057</v>
      </c>
      <c r="O119" s="120">
        <f>O94/52*$Z$81</f>
        <v>8584.6866374677029</v>
      </c>
      <c r="P119" s="120">
        <f>P94/52*$Z$79</f>
        <v>32079.308750004431</v>
      </c>
      <c r="Q119" s="120">
        <f>Q94/52*$Z$83</f>
        <v>13320.66549583666</v>
      </c>
      <c r="R119" s="119">
        <f>R94/52*$Z$79</f>
        <v>0</v>
      </c>
      <c r="S119" s="123">
        <f>S94/52*$Z$82</f>
        <v>14694.805056456195</v>
      </c>
      <c r="T119" s="123">
        <f>T94/52*$Z$79</f>
        <v>48703.604085900028</v>
      </c>
      <c r="U119" s="123">
        <f>U94/52*$Z$80</f>
        <v>33792.564876774952</v>
      </c>
      <c r="V119" s="118">
        <f>V94/52*$Z$80</f>
        <v>24693.8425072762</v>
      </c>
      <c r="W119" s="113">
        <f t="shared" si="8"/>
        <v>416297.35965511348</v>
      </c>
    </row>
    <row r="120" spans="1:25" x14ac:dyDescent="0.25">
      <c r="A120" s="90" t="s">
        <v>2714</v>
      </c>
      <c r="B120" s="117" t="s">
        <v>3</v>
      </c>
      <c r="C120" s="121">
        <f>C95/52*$AC$84</f>
        <v>4390.2527256054691</v>
      </c>
      <c r="D120" s="120">
        <f>D95/52*$AB$82</f>
        <v>7578.2857784324597</v>
      </c>
      <c r="E120" s="120">
        <f>E95/52*$AC$83</f>
        <v>20118.8972499222</v>
      </c>
      <c r="F120" s="120">
        <f>F95/52*$AC$83</f>
        <v>18896.610056220314</v>
      </c>
      <c r="G120" s="120">
        <f>G95/52*$AC$83</f>
        <v>12955.157493016437</v>
      </c>
      <c r="H120" s="120">
        <f>H95/52*$AC$83</f>
        <v>10891.757088938759</v>
      </c>
      <c r="I120" s="120">
        <f>I95/52*$Z$82</f>
        <v>20239.587042290328</v>
      </c>
      <c r="J120" s="120">
        <f>J95/52*$Z$82</f>
        <v>12797.848234128924</v>
      </c>
      <c r="K120" s="120">
        <f>K95/52*$AC$85</f>
        <v>14814.79629219864</v>
      </c>
      <c r="L120" s="120">
        <f>L95/52*$AC$85</f>
        <v>15085.04211129006</v>
      </c>
      <c r="M120" s="120">
        <f>M95/52*$AC$83</f>
        <v>8279.143170918418</v>
      </c>
      <c r="N120" s="120">
        <f>N95/52*$AC$83</f>
        <v>11391.822852354213</v>
      </c>
      <c r="O120" s="120">
        <f>O95/52*$AB$82</f>
        <v>3910.1150882197453</v>
      </c>
      <c r="P120" s="120">
        <f>P95/52*$Z$82</f>
        <v>19481.788827033575</v>
      </c>
      <c r="Q120" s="120">
        <f>Q95/52*$AC$83</f>
        <v>8089.650380181788</v>
      </c>
      <c r="R120" s="120">
        <f>R95/52*$Z$82</f>
        <v>14645.624004679023</v>
      </c>
      <c r="S120" s="119">
        <f>S95/52*$AC$82</f>
        <v>0</v>
      </c>
      <c r="T120" s="123">
        <f>T95/52*$Z$82</f>
        <v>29577.736144854516</v>
      </c>
      <c r="U120" s="123">
        <f>U95/52*$AA$82</f>
        <v>12313.350352720499</v>
      </c>
      <c r="V120" s="118">
        <f>V95/52*$AA$82</f>
        <v>8997.9537053717922</v>
      </c>
      <c r="W120" s="113">
        <f t="shared" si="8"/>
        <v>254455.41859837717</v>
      </c>
    </row>
    <row r="121" spans="1:25" x14ac:dyDescent="0.25">
      <c r="A121" s="90" t="s">
        <v>2716</v>
      </c>
      <c r="B121" s="117" t="s">
        <v>1</v>
      </c>
      <c r="C121" s="121">
        <f>C96/52*$Z$84</f>
        <v>15205.062918816922</v>
      </c>
      <c r="D121" s="120">
        <f>D96/52*$Z$81</f>
        <v>34995.19481898001</v>
      </c>
      <c r="E121" s="120">
        <f>E96/52*$Z$83</f>
        <v>69679.15463228627</v>
      </c>
      <c r="F121" s="120">
        <f>F96/52*$Z$83</f>
        <v>65445.923689405128</v>
      </c>
      <c r="G121" s="120">
        <f>G96/52*$Z$83</f>
        <v>44868.484143434122</v>
      </c>
      <c r="H121" s="120">
        <f>H96/52*$Z$83</f>
        <v>37722.168217763465</v>
      </c>
      <c r="I121" s="120">
        <f>I96/52*$Z$79</f>
        <v>70097.147855299016</v>
      </c>
      <c r="J121" s="120">
        <f>J96/52*$Z$79</f>
        <v>44323.664214242635</v>
      </c>
      <c r="K121" s="120">
        <f>K96/52*$Z$85</f>
        <v>27364.852559373012</v>
      </c>
      <c r="L121" s="120">
        <f>L96/52*$Z$85</f>
        <v>27864.031680595086</v>
      </c>
      <c r="M121" s="120">
        <f>M96/52*$Z$83</f>
        <v>28673.723517897692</v>
      </c>
      <c r="N121" s="120">
        <f>N96/52*$Z$83</f>
        <v>39454.080221810924</v>
      </c>
      <c r="O121" s="120">
        <f>O96/52*$Z$81</f>
        <v>18056.225811160562</v>
      </c>
      <c r="P121" s="120">
        <f>P96/52*$Z$79</f>
        <v>67472.613400700619</v>
      </c>
      <c r="Q121" s="120">
        <f>Q96/52*$Z$83</f>
        <v>28017.440158853635</v>
      </c>
      <c r="R121" s="120">
        <f>R96/52*$Z$79</f>
        <v>50723.192580164876</v>
      </c>
      <c r="S121" s="120">
        <f>S96/52*$Z$82</f>
        <v>30907.676605493954</v>
      </c>
      <c r="T121" s="119">
        <f>T96/52*$Z$79</f>
        <v>0</v>
      </c>
      <c r="U121" s="123">
        <f>U96/52*$Z$80</f>
        <v>71076.115870121896</v>
      </c>
      <c r="V121" s="118">
        <f>V96/52*$Z$80</f>
        <v>51938.715446011731</v>
      </c>
      <c r="W121" s="113">
        <f t="shared" si="8"/>
        <v>823885.46834241156</v>
      </c>
    </row>
    <row r="122" spans="1:25" x14ac:dyDescent="0.25">
      <c r="A122" s="90" t="s">
        <v>2715</v>
      </c>
      <c r="B122" s="117" t="s">
        <v>5</v>
      </c>
      <c r="C122" s="121">
        <f>C97/52*$AA$84</f>
        <v>8325.4506629597854</v>
      </c>
      <c r="D122" s="120">
        <f>D97/52*$AA$81</f>
        <v>35927.683610428146</v>
      </c>
      <c r="E122" s="120">
        <f t="shared" ref="E122:H123" si="17">E97/52*$AA$83</f>
        <v>57228.671189180037</v>
      </c>
      <c r="F122" s="120">
        <f t="shared" si="17"/>
        <v>53751.846836524172</v>
      </c>
      <c r="G122" s="120">
        <f t="shared" si="17"/>
        <v>36851.246823418558</v>
      </c>
      <c r="H122" s="120">
        <f t="shared" si="17"/>
        <v>30981.85637971323</v>
      </c>
      <c r="I122" s="120">
        <f>I97/52*$Z$80</f>
        <v>47976.646758994262</v>
      </c>
      <c r="J122" s="120">
        <f>J97/52*$Z$80</f>
        <v>30336.480814607643</v>
      </c>
      <c r="K122" s="120">
        <f>K97/52*$AA$85</f>
        <v>16856.413057016794</v>
      </c>
      <c r="L122" s="120">
        <f>L97/52*$AA$85</f>
        <v>17163.901264325839</v>
      </c>
      <c r="M122" s="120">
        <f>M97/52*$AA$83</f>
        <v>23550.215320994688</v>
      </c>
      <c r="N122" s="120">
        <f>N97/52*$AA$83</f>
        <v>32404.305075184348</v>
      </c>
      <c r="O122" s="120">
        <f>O97/52*$AA$81</f>
        <v>18537.355528307668</v>
      </c>
      <c r="P122" s="120">
        <f>P97/52*$Z$80</f>
        <v>46180.334551042455</v>
      </c>
      <c r="Q122" s="120">
        <f>Q97/52*$AA$83</f>
        <v>23011.198670177568</v>
      </c>
      <c r="R122" s="120">
        <f>R97/52*$Z$80</f>
        <v>34716.515113147303</v>
      </c>
      <c r="S122" s="120">
        <f>S97/52*$AA$82</f>
        <v>12692.499435532323</v>
      </c>
      <c r="T122" s="120">
        <f>T97/52*$Z$80</f>
        <v>70112.132030527951</v>
      </c>
      <c r="U122" s="119">
        <f>U97/52*$AA$80</f>
        <v>0</v>
      </c>
      <c r="V122" s="118">
        <f>V97/52*$AA$80</f>
        <v>51189.77721129101</v>
      </c>
      <c r="W122" s="113">
        <f t="shared" si="8"/>
        <v>647794.5303333737</v>
      </c>
      <c r="Y122" s="122"/>
    </row>
    <row r="123" spans="1:25" ht="15.75" thickBot="1" x14ac:dyDescent="0.3">
      <c r="A123" s="90" t="s">
        <v>2715</v>
      </c>
      <c r="B123" s="117" t="s">
        <v>2176</v>
      </c>
      <c r="C123" s="116">
        <f>C98/52*$AA$84</f>
        <v>5975.2689801105626</v>
      </c>
      <c r="D123" s="115">
        <f>D98/52*$AA$81</f>
        <v>25785.700029396103</v>
      </c>
      <c r="E123" s="115">
        <f t="shared" si="17"/>
        <v>41073.656859325536</v>
      </c>
      <c r="F123" s="115">
        <f t="shared" si="17"/>
        <v>38578.301166912861</v>
      </c>
      <c r="G123" s="115">
        <f t="shared" si="17"/>
        <v>26448.551668443706</v>
      </c>
      <c r="H123" s="115">
        <f t="shared" si="17"/>
        <v>22236.024554871019</v>
      </c>
      <c r="I123" s="115">
        <f>I98/52*$Z$80</f>
        <v>34433.375531748687</v>
      </c>
      <c r="J123" s="115">
        <f>J98/52*$Z$80</f>
        <v>21772.831299537283</v>
      </c>
      <c r="K123" s="115">
        <f>K98/52*$AA$85</f>
        <v>12098.036026282272</v>
      </c>
      <c r="L123" s="115">
        <f>L98/52*$AA$85</f>
        <v>12318.723748937075</v>
      </c>
      <c r="M123" s="115">
        <f>M98/52*$AA$83</f>
        <v>16902.25271630365</v>
      </c>
      <c r="N123" s="115">
        <f>N98/52*$AA$83</f>
        <v>23256.931879883701</v>
      </c>
      <c r="O123" s="115">
        <f>O98/52*$AA$81</f>
        <v>13304.467222943042</v>
      </c>
      <c r="P123" s="115">
        <f>P98/52*$Z$80</f>
        <v>33144.142185796394</v>
      </c>
      <c r="Q123" s="115">
        <f>Q98/52*$AA$83</f>
        <v>16515.394442346187</v>
      </c>
      <c r="R123" s="115">
        <f>R98/52*$Z$80</f>
        <v>24916.430863741534</v>
      </c>
      <c r="S123" s="115">
        <f>S98/52*$AA$82</f>
        <v>9109.5486872112215</v>
      </c>
      <c r="T123" s="115">
        <f>T98/52*$Z$80</f>
        <v>50320.260681539214</v>
      </c>
      <c r="U123" s="115">
        <f>U98/52*$AA$80</f>
        <v>50276.545567451773</v>
      </c>
      <c r="V123" s="114">
        <f>V98/52*$AA$80</f>
        <v>0</v>
      </c>
      <c r="W123" s="113">
        <f t="shared" si="8"/>
        <v>478466.44411278178</v>
      </c>
    </row>
    <row r="124" spans="1:25" x14ac:dyDescent="0.25">
      <c r="C124" s="113">
        <f t="shared" ref="C124:W124" si="18">SUM(C104:C123)</f>
        <v>237755.49410816719</v>
      </c>
      <c r="D124" s="113">
        <f t="shared" si="18"/>
        <v>319752.37406747049</v>
      </c>
      <c r="E124" s="113">
        <f t="shared" si="18"/>
        <v>1155434.5927768114</v>
      </c>
      <c r="F124" s="113">
        <f t="shared" si="18"/>
        <v>1097583.7189463889</v>
      </c>
      <c r="G124" s="113">
        <f t="shared" si="18"/>
        <v>792004.15160739422</v>
      </c>
      <c r="H124" s="113">
        <f t="shared" si="18"/>
        <v>676896.82512596785</v>
      </c>
      <c r="I124" s="113">
        <f t="shared" si="18"/>
        <v>575048.62822949921</v>
      </c>
      <c r="J124" s="113">
        <f t="shared" si="18"/>
        <v>374852.43975944375</v>
      </c>
      <c r="K124" s="113">
        <f t="shared" si="18"/>
        <v>370590.68938397663</v>
      </c>
      <c r="L124" s="113">
        <f t="shared" si="18"/>
        <v>377050.38403626526</v>
      </c>
      <c r="M124" s="113">
        <f t="shared" si="18"/>
        <v>524885.56110343721</v>
      </c>
      <c r="N124" s="113">
        <f t="shared" si="18"/>
        <v>705200.89785103488</v>
      </c>
      <c r="O124" s="113">
        <f t="shared" si="18"/>
        <v>171571.88799151019</v>
      </c>
      <c r="P124" s="113">
        <f t="shared" si="18"/>
        <v>555291.67481554206</v>
      </c>
      <c r="Q124" s="113">
        <f t="shared" si="18"/>
        <v>513594.94548362913</v>
      </c>
      <c r="R124" s="113">
        <f t="shared" si="18"/>
        <v>425828.36866437772</v>
      </c>
      <c r="S124" s="113">
        <f t="shared" si="18"/>
        <v>260788.44798954326</v>
      </c>
      <c r="T124" s="113">
        <f t="shared" si="18"/>
        <v>806251.51882435393</v>
      </c>
      <c r="U124" s="113">
        <f t="shared" si="18"/>
        <v>644433.03786050424</v>
      </c>
      <c r="V124" s="113">
        <f t="shared" si="18"/>
        <v>485368.3279919725</v>
      </c>
      <c r="W124" s="113">
        <f t="shared" si="18"/>
        <v>11070183.966617294</v>
      </c>
    </row>
    <row r="126" spans="1:25" x14ac:dyDescent="0.25">
      <c r="C126" s="122" t="s">
        <v>2723</v>
      </c>
      <c r="D126" s="122"/>
      <c r="E126" s="122"/>
      <c r="F126" s="122"/>
    </row>
    <row r="127" spans="1:25" x14ac:dyDescent="0.25">
      <c r="B127" s="130" t="s">
        <v>2722</v>
      </c>
      <c r="C127" s="128" t="s">
        <v>2720</v>
      </c>
      <c r="D127" s="90" t="s">
        <v>2718</v>
      </c>
      <c r="E127" s="90" t="s">
        <v>2717</v>
      </c>
      <c r="F127" s="90" t="s">
        <v>2717</v>
      </c>
      <c r="G127" s="90" t="s">
        <v>2717</v>
      </c>
      <c r="H127" s="90" t="s">
        <v>2717</v>
      </c>
      <c r="I127" s="90" t="s">
        <v>2716</v>
      </c>
      <c r="J127" s="90" t="s">
        <v>2716</v>
      </c>
      <c r="K127" s="90" t="s">
        <v>2719</v>
      </c>
      <c r="L127" s="90" t="s">
        <v>2719</v>
      </c>
      <c r="M127" s="90" t="s">
        <v>2717</v>
      </c>
      <c r="N127" s="90" t="s">
        <v>2717</v>
      </c>
      <c r="O127" s="90" t="s">
        <v>2718</v>
      </c>
      <c r="P127" s="90" t="s">
        <v>2716</v>
      </c>
      <c r="Q127" s="90" t="s">
        <v>2717</v>
      </c>
      <c r="R127" s="90" t="s">
        <v>2716</v>
      </c>
      <c r="S127" s="90" t="s">
        <v>2714</v>
      </c>
      <c r="T127" s="90" t="s">
        <v>2716</v>
      </c>
      <c r="U127" s="90" t="s">
        <v>2715</v>
      </c>
      <c r="V127" s="90" t="s">
        <v>2715</v>
      </c>
    </row>
    <row r="128" spans="1:25" ht="24" thickBot="1" x14ac:dyDescent="0.3">
      <c r="B128" s="3" t="s">
        <v>2721</v>
      </c>
      <c r="C128" s="129" t="s">
        <v>7</v>
      </c>
      <c r="D128" s="129" t="s">
        <v>2112</v>
      </c>
      <c r="E128" s="129" t="s">
        <v>4</v>
      </c>
      <c r="F128" s="129" t="s">
        <v>2</v>
      </c>
      <c r="G128" s="129" t="s">
        <v>18</v>
      </c>
      <c r="H128" s="129" t="s">
        <v>2174</v>
      </c>
      <c r="I128" s="129" t="s">
        <v>2169</v>
      </c>
      <c r="J128" s="129" t="s">
        <v>2170</v>
      </c>
      <c r="K128" s="129" t="s">
        <v>17</v>
      </c>
      <c r="L128" s="129" t="s">
        <v>2175</v>
      </c>
      <c r="M128" s="129" t="s">
        <v>2173</v>
      </c>
      <c r="N128" s="129" t="s">
        <v>6</v>
      </c>
      <c r="O128" s="129" t="s">
        <v>2713</v>
      </c>
      <c r="P128" s="129" t="s">
        <v>2171</v>
      </c>
      <c r="Q128" s="129" t="s">
        <v>2172</v>
      </c>
      <c r="R128" s="129" t="s">
        <v>2167</v>
      </c>
      <c r="S128" s="129" t="s">
        <v>3</v>
      </c>
      <c r="T128" s="129" t="s">
        <v>1</v>
      </c>
      <c r="U128" s="129" t="s">
        <v>5</v>
      </c>
      <c r="V128" s="129" t="s">
        <v>2176</v>
      </c>
    </row>
    <row r="129" spans="1:23" x14ac:dyDescent="0.25">
      <c r="A129" s="128" t="s">
        <v>2720</v>
      </c>
      <c r="B129" s="117" t="s">
        <v>7</v>
      </c>
      <c r="C129" s="127">
        <f t="shared" ref="C129:V129" si="19">C104/7</f>
        <v>0</v>
      </c>
      <c r="D129" s="126">
        <f t="shared" si="19"/>
        <v>701.53617808840784</v>
      </c>
      <c r="E129" s="126">
        <f t="shared" si="19"/>
        <v>4656.1104637384278</v>
      </c>
      <c r="F129" s="126">
        <f t="shared" si="19"/>
        <v>4373.2368985726807</v>
      </c>
      <c r="G129" s="126">
        <f t="shared" si="19"/>
        <v>2998.2082821585259</v>
      </c>
      <c r="H129" s="126">
        <f t="shared" si="19"/>
        <v>2520.6761344984284</v>
      </c>
      <c r="I129" s="126">
        <f t="shared" si="19"/>
        <v>1405.2125000496799</v>
      </c>
      <c r="J129" s="126">
        <f t="shared" si="19"/>
        <v>888.54067401474197</v>
      </c>
      <c r="K129" s="126">
        <f t="shared" si="19"/>
        <v>548.57343065978296</v>
      </c>
      <c r="L129" s="126">
        <f t="shared" si="19"/>
        <v>558.58029630791282</v>
      </c>
      <c r="M129" s="126">
        <f t="shared" si="19"/>
        <v>1916.0396650989837</v>
      </c>
      <c r="N129" s="126">
        <f t="shared" si="19"/>
        <v>2636.4062068116632</v>
      </c>
      <c r="O129" s="126">
        <f t="shared" si="19"/>
        <v>361.96671319551308</v>
      </c>
      <c r="P129" s="126">
        <f t="shared" si="19"/>
        <v>1352.5993947343838</v>
      </c>
      <c r="Q129" s="126">
        <f t="shared" si="19"/>
        <v>1872.1854043613457</v>
      </c>
      <c r="R129" s="126">
        <f t="shared" si="19"/>
        <v>1016.8297346877953</v>
      </c>
      <c r="S129" s="126">
        <f t="shared" si="19"/>
        <v>619.59515960890724</v>
      </c>
      <c r="T129" s="126">
        <f t="shared" si="19"/>
        <v>2053.550028816077</v>
      </c>
      <c r="U129" s="126">
        <f t="shared" si="19"/>
        <v>1139.870017899731</v>
      </c>
      <c r="V129" s="125">
        <f t="shared" si="19"/>
        <v>832.95751013346546</v>
      </c>
      <c r="W129" s="113">
        <f t="shared" ref="W129:W148" si="20">SUM(C129:V129)</f>
        <v>32452.674693436453</v>
      </c>
    </row>
    <row r="130" spans="1:23" x14ac:dyDescent="0.25">
      <c r="A130" s="90" t="s">
        <v>2718</v>
      </c>
      <c r="B130" s="117" t="s">
        <v>2112</v>
      </c>
      <c r="C130" s="121">
        <f t="shared" ref="C130:V130" si="21">C105/7</f>
        <v>713.47963489263827</v>
      </c>
      <c r="D130" s="119">
        <f t="shared" si="21"/>
        <v>0</v>
      </c>
      <c r="E130" s="123">
        <f t="shared" si="21"/>
        <v>3269.6121069743981</v>
      </c>
      <c r="F130" s="123">
        <f t="shared" si="21"/>
        <v>3070.9727403588699</v>
      </c>
      <c r="G130" s="123">
        <f t="shared" si="21"/>
        <v>2105.4006718529486</v>
      </c>
      <c r="H130" s="123">
        <f t="shared" si="21"/>
        <v>1770.068229974986</v>
      </c>
      <c r="I130" s="123">
        <f t="shared" si="21"/>
        <v>3289.2259457158129</v>
      </c>
      <c r="J130" s="123">
        <f t="shared" si="21"/>
        <v>2079.835639584604</v>
      </c>
      <c r="K130" s="123">
        <f t="shared" si="21"/>
        <v>963.04756105893262</v>
      </c>
      <c r="L130" s="123">
        <f t="shared" si="21"/>
        <v>980.61510446818068</v>
      </c>
      <c r="M130" s="123">
        <f t="shared" si="21"/>
        <v>1345.4806399547547</v>
      </c>
      <c r="N130" s="123">
        <f t="shared" si="21"/>
        <v>1851.3361570405652</v>
      </c>
      <c r="O130" s="123">
        <f t="shared" si="21"/>
        <v>1906.35095054566</v>
      </c>
      <c r="P130" s="123">
        <f t="shared" si="21"/>
        <v>3166.0727634877635</v>
      </c>
      <c r="Q130" s="123">
        <f t="shared" si="21"/>
        <v>1314.6853177718128</v>
      </c>
      <c r="R130" s="123">
        <f t="shared" si="21"/>
        <v>2380.1259564600928</v>
      </c>
      <c r="S130" s="123">
        <f t="shared" si="21"/>
        <v>1087.7296893282139</v>
      </c>
      <c r="T130" s="123">
        <f t="shared" si="21"/>
        <v>4806.8103830335222</v>
      </c>
      <c r="U130" s="123">
        <f t="shared" si="21"/>
        <v>5002.7442968858677</v>
      </c>
      <c r="V130" s="118">
        <f t="shared" si="21"/>
        <v>3655.7443988626824</v>
      </c>
      <c r="W130" s="113">
        <f t="shared" si="20"/>
        <v>44759.338188252303</v>
      </c>
    </row>
    <row r="131" spans="1:23" x14ac:dyDescent="0.25">
      <c r="A131" s="90" t="s">
        <v>2717</v>
      </c>
      <c r="B131" s="117" t="s">
        <v>4</v>
      </c>
      <c r="C131" s="121">
        <f t="shared" ref="C131:V131" si="22">C106/7</f>
        <v>5075.2665742836443</v>
      </c>
      <c r="D131" s="120">
        <f t="shared" si="22"/>
        <v>3504.2921586108027</v>
      </c>
      <c r="E131" s="119">
        <f t="shared" si="22"/>
        <v>0</v>
      </c>
      <c r="F131" s="123">
        <f t="shared" si="22"/>
        <v>26214.07177575563</v>
      </c>
      <c r="G131" s="123">
        <f t="shared" si="22"/>
        <v>17971.870477179084</v>
      </c>
      <c r="H131" s="123">
        <f t="shared" si="22"/>
        <v>15109.44562247292</v>
      </c>
      <c r="I131" s="123">
        <f t="shared" si="22"/>
        <v>7019.2746987389392</v>
      </c>
      <c r="J131" s="123">
        <f t="shared" si="22"/>
        <v>4438.4113233348153</v>
      </c>
      <c r="K131" s="123">
        <f t="shared" si="22"/>
        <v>6850.5432489650148</v>
      </c>
      <c r="L131" s="123">
        <f t="shared" si="22"/>
        <v>6975.5082255345988</v>
      </c>
      <c r="M131" s="123">
        <f t="shared" si="22"/>
        <v>11485.131601833067</v>
      </c>
      <c r="N131" s="123">
        <f t="shared" si="22"/>
        <v>15803.155223071662</v>
      </c>
      <c r="O131" s="123">
        <f t="shared" si="22"/>
        <v>1808.0851057253856</v>
      </c>
      <c r="P131" s="123">
        <f t="shared" si="22"/>
        <v>6756.4633168670243</v>
      </c>
      <c r="Q131" s="123">
        <f t="shared" si="22"/>
        <v>11222.260240113712</v>
      </c>
      <c r="R131" s="124">
        <f t="shared" si="22"/>
        <v>5079.2369334653195</v>
      </c>
      <c r="S131" s="123">
        <f t="shared" si="22"/>
        <v>3094.9828777855009</v>
      </c>
      <c r="T131" s="123">
        <f t="shared" si="22"/>
        <v>10257.830583882296</v>
      </c>
      <c r="U131" s="123">
        <f t="shared" si="22"/>
        <v>8540.7660153305787</v>
      </c>
      <c r="V131" s="118">
        <f t="shared" si="22"/>
        <v>6241.1459930057308</v>
      </c>
      <c r="W131" s="113">
        <f t="shared" si="20"/>
        <v>173447.74199595576</v>
      </c>
    </row>
    <row r="132" spans="1:23" x14ac:dyDescent="0.25">
      <c r="A132" s="90" t="s">
        <v>2717</v>
      </c>
      <c r="B132" s="117" t="s">
        <v>2</v>
      </c>
      <c r="C132" s="121">
        <f t="shared" ref="C132:V132" si="23">C107/7</f>
        <v>4733.8113613342193</v>
      </c>
      <c r="D132" s="120">
        <f t="shared" si="23"/>
        <v>3268.5294045284036</v>
      </c>
      <c r="E132" s="120">
        <f t="shared" si="23"/>
        <v>26031.958613333678</v>
      </c>
      <c r="F132" s="119">
        <f t="shared" si="23"/>
        <v>0</v>
      </c>
      <c r="G132" s="124">
        <f t="shared" si="23"/>
        <v>16762.753917276837</v>
      </c>
      <c r="H132" s="124">
        <f t="shared" si="23"/>
        <v>14092.908087536158</v>
      </c>
      <c r="I132" s="123">
        <f t="shared" si="23"/>
        <v>6547.0299600777553</v>
      </c>
      <c r="J132" s="123">
        <f t="shared" si="23"/>
        <v>4139.8026371929764</v>
      </c>
      <c r="K132" s="123">
        <f t="shared" si="23"/>
        <v>6389.6504722688942</v>
      </c>
      <c r="L132" s="123">
        <f t="shared" si="23"/>
        <v>6506.2080199751363</v>
      </c>
      <c r="M132" s="124">
        <f t="shared" si="23"/>
        <v>10712.431685590813</v>
      </c>
      <c r="N132" s="124">
        <f t="shared" si="23"/>
        <v>14739.946098390679</v>
      </c>
      <c r="O132" s="124">
        <f t="shared" si="23"/>
        <v>1686.4402471214239</v>
      </c>
      <c r="P132" s="124">
        <f t="shared" si="23"/>
        <v>6301.9000763201093</v>
      </c>
      <c r="Q132" s="124">
        <f t="shared" si="23"/>
        <v>10467.245857326781</v>
      </c>
      <c r="R132" s="123">
        <f t="shared" si="23"/>
        <v>4737.5146015734654</v>
      </c>
      <c r="S132" s="123">
        <f t="shared" si="23"/>
        <v>2886.7577486929986</v>
      </c>
      <c r="T132" s="123">
        <f t="shared" si="23"/>
        <v>9567.7013709329185</v>
      </c>
      <c r="U132" s="123">
        <f t="shared" si="23"/>
        <v>7966.1579556686993</v>
      </c>
      <c r="V132" s="118">
        <f t="shared" si="23"/>
        <v>5821.2524164026117</v>
      </c>
      <c r="W132" s="113">
        <f t="shared" si="20"/>
        <v>163360.00053154456</v>
      </c>
    </row>
    <row r="133" spans="1:23" x14ac:dyDescent="0.25">
      <c r="A133" s="90" t="s">
        <v>2717</v>
      </c>
      <c r="B133" s="117" t="s">
        <v>18</v>
      </c>
      <c r="C133" s="121">
        <f t="shared" ref="C133:V133" si="24">C108/7</f>
        <v>3139.3951037300967</v>
      </c>
      <c r="D133" s="120">
        <f t="shared" si="24"/>
        <v>2167.6413413487203</v>
      </c>
      <c r="E133" s="120">
        <f t="shared" si="24"/>
        <v>17264.017759290324</v>
      </c>
      <c r="F133" s="120">
        <f t="shared" si="24"/>
        <v>16215.173602630397</v>
      </c>
      <c r="G133" s="119">
        <f t="shared" si="24"/>
        <v>0</v>
      </c>
      <c r="H133" s="123">
        <f t="shared" si="24"/>
        <v>9346.2124428336738</v>
      </c>
      <c r="I133" s="123">
        <f t="shared" si="24"/>
        <v>4341.8954055763888</v>
      </c>
      <c r="J133" s="123">
        <f t="shared" si="24"/>
        <v>2745.4571248376765</v>
      </c>
      <c r="K133" s="123">
        <f t="shared" si="24"/>
        <v>4237.5236096298277</v>
      </c>
      <c r="L133" s="123">
        <f t="shared" si="24"/>
        <v>4314.8228863945506</v>
      </c>
      <c r="M133" s="123">
        <f t="shared" si="24"/>
        <v>7104.329474866995</v>
      </c>
      <c r="N133" s="123">
        <f t="shared" si="24"/>
        <v>9775.3186763003632</v>
      </c>
      <c r="O133" s="123">
        <f t="shared" si="24"/>
        <v>1118.4227360200834</v>
      </c>
      <c r="P133" s="123">
        <f t="shared" si="24"/>
        <v>4179.3288185060956</v>
      </c>
      <c r="Q133" s="123">
        <f t="shared" si="24"/>
        <v>6941.7257862106835</v>
      </c>
      <c r="R133" s="123">
        <f t="shared" si="24"/>
        <v>3141.8510389982375</v>
      </c>
      <c r="S133" s="123">
        <f t="shared" si="24"/>
        <v>1914.4559109232048</v>
      </c>
      <c r="T133" s="123">
        <f t="shared" si="24"/>
        <v>6345.1609168880559</v>
      </c>
      <c r="U133" s="123">
        <f t="shared" si="24"/>
        <v>5283.0405296332165</v>
      </c>
      <c r="V133" s="118">
        <f t="shared" si="24"/>
        <v>3860.5702548486233</v>
      </c>
      <c r="W133" s="113">
        <f t="shared" si="20"/>
        <v>113436.34341946722</v>
      </c>
    </row>
    <row r="134" spans="1:23" x14ac:dyDescent="0.25">
      <c r="A134" s="90" t="s">
        <v>2717</v>
      </c>
      <c r="B134" s="117" t="s">
        <v>2174</v>
      </c>
      <c r="C134" s="121">
        <f t="shared" ref="C134:V134" si="25">C109/7</f>
        <v>2609.7687122873931</v>
      </c>
      <c r="D134" s="120">
        <f t="shared" si="25"/>
        <v>1801.9530403774627</v>
      </c>
      <c r="E134" s="120">
        <f t="shared" si="25"/>
        <v>14351.520566187175</v>
      </c>
      <c r="F134" s="120">
        <f t="shared" si="25"/>
        <v>13479.619905813375</v>
      </c>
      <c r="G134" s="120">
        <f t="shared" si="25"/>
        <v>9241.3717754803038</v>
      </c>
      <c r="H134" s="119">
        <f t="shared" si="25"/>
        <v>0</v>
      </c>
      <c r="I134" s="123">
        <f t="shared" si="25"/>
        <v>3609.4032152990935</v>
      </c>
      <c r="J134" s="123">
        <f t="shared" si="25"/>
        <v>2282.2893801467394</v>
      </c>
      <c r="K134" s="123">
        <f t="shared" si="25"/>
        <v>3522.6392883301864</v>
      </c>
      <c r="L134" s="123">
        <f t="shared" si="25"/>
        <v>3586.8979201103425</v>
      </c>
      <c r="M134" s="123">
        <f t="shared" si="25"/>
        <v>5905.8054729268642</v>
      </c>
      <c r="N134" s="123">
        <f t="shared" si="25"/>
        <v>8126.189915928655</v>
      </c>
      <c r="O134" s="123">
        <f t="shared" si="25"/>
        <v>929.7411020702848</v>
      </c>
      <c r="P134" s="123">
        <f t="shared" si="25"/>
        <v>3474.2621519473323</v>
      </c>
      <c r="Q134" s="123">
        <f t="shared" si="25"/>
        <v>5770.6335671499974</v>
      </c>
      <c r="R134" s="123">
        <f t="shared" si="25"/>
        <v>2611.810323110632</v>
      </c>
      <c r="S134" s="123">
        <f t="shared" si="25"/>
        <v>1591.4808338219877</v>
      </c>
      <c r="T134" s="123">
        <f t="shared" si="25"/>
        <v>5274.7111746616592</v>
      </c>
      <c r="U134" s="123">
        <f t="shared" si="25"/>
        <v>4391.7740279333575</v>
      </c>
      <c r="V134" s="118">
        <f t="shared" si="25"/>
        <v>3209.2792177449669</v>
      </c>
      <c r="W134" s="113">
        <f t="shared" si="20"/>
        <v>95771.151591327813</v>
      </c>
    </row>
    <row r="135" spans="1:23" x14ac:dyDescent="0.25">
      <c r="A135" s="90" t="s">
        <v>2716</v>
      </c>
      <c r="B135" s="117" t="s">
        <v>2169</v>
      </c>
      <c r="C135" s="121">
        <f t="shared" ref="C135:V135" si="26">C110/7</f>
        <v>1448.7991659648926</v>
      </c>
      <c r="D135" s="120">
        <f t="shared" si="26"/>
        <v>3334.4820299146859</v>
      </c>
      <c r="E135" s="120">
        <f t="shared" si="26"/>
        <v>6639.3083445556667</v>
      </c>
      <c r="F135" s="120">
        <f t="shared" si="26"/>
        <v>6235.949181089597</v>
      </c>
      <c r="G135" s="120">
        <f t="shared" si="26"/>
        <v>4275.2484979637502</v>
      </c>
      <c r="H135" s="120">
        <f t="shared" si="26"/>
        <v>3594.3189544220222</v>
      </c>
      <c r="I135" s="119">
        <f t="shared" si="26"/>
        <v>0</v>
      </c>
      <c r="J135" s="123">
        <f t="shared" si="26"/>
        <v>4223.3358775932793</v>
      </c>
      <c r="K135" s="123">
        <f t="shared" si="26"/>
        <v>2607.432522736096</v>
      </c>
      <c r="L135" s="123">
        <f t="shared" si="26"/>
        <v>2654.9963045076684</v>
      </c>
      <c r="M135" s="123">
        <f t="shared" si="26"/>
        <v>2732.1469789136822</v>
      </c>
      <c r="N135" s="123">
        <f t="shared" si="26"/>
        <v>3759.3424522125706</v>
      </c>
      <c r="O135" s="123">
        <f t="shared" si="26"/>
        <v>1720.4693617748369</v>
      </c>
      <c r="P135" s="123">
        <f t="shared" si="26"/>
        <v>6429.0602769838961</v>
      </c>
      <c r="Q135" s="123">
        <f t="shared" si="26"/>
        <v>2669.6136774537467</v>
      </c>
      <c r="R135" s="123">
        <f t="shared" si="26"/>
        <v>4833.1085177079603</v>
      </c>
      <c r="S135" s="123">
        <f t="shared" si="26"/>
        <v>2945.0069576848841</v>
      </c>
      <c r="T135" s="123">
        <f t="shared" si="26"/>
        <v>9760.7591489815732</v>
      </c>
      <c r="U135" s="123">
        <f t="shared" si="26"/>
        <v>6772.4163946221252</v>
      </c>
      <c r="V135" s="118">
        <f t="shared" si="26"/>
        <v>4948.9283945248317</v>
      </c>
      <c r="W135" s="113">
        <f t="shared" si="20"/>
        <v>81584.72303960775</v>
      </c>
    </row>
    <row r="136" spans="1:23" x14ac:dyDescent="0.25">
      <c r="A136" s="90" t="s">
        <v>2716</v>
      </c>
      <c r="B136" s="117" t="s">
        <v>2170</v>
      </c>
      <c r="C136" s="121">
        <f t="shared" ref="C136:V136" si="27">C111/7</f>
        <v>898.01212995858816</v>
      </c>
      <c r="D136" s="120">
        <f t="shared" si="27"/>
        <v>2066.8187698728184</v>
      </c>
      <c r="E136" s="120">
        <f t="shared" si="27"/>
        <v>4115.2559775084374</v>
      </c>
      <c r="F136" s="120">
        <f t="shared" si="27"/>
        <v>3865.2410478813604</v>
      </c>
      <c r="G136" s="120">
        <f t="shared" si="27"/>
        <v>2649.9359607249494</v>
      </c>
      <c r="H136" s="120">
        <f t="shared" si="27"/>
        <v>2227.8740185920701</v>
      </c>
      <c r="I136" s="120">
        <f t="shared" si="27"/>
        <v>4139.9426878831382</v>
      </c>
      <c r="J136" s="119">
        <f t="shared" si="27"/>
        <v>0</v>
      </c>
      <c r="K136" s="123">
        <f t="shared" si="27"/>
        <v>1616.1701969962869</v>
      </c>
      <c r="L136" s="123">
        <f t="shared" si="27"/>
        <v>1645.6517524671781</v>
      </c>
      <c r="M136" s="123">
        <f t="shared" si="27"/>
        <v>1693.4722116989753</v>
      </c>
      <c r="N136" s="123">
        <f t="shared" si="27"/>
        <v>2330.1608684367225</v>
      </c>
      <c r="O136" s="123">
        <f t="shared" si="27"/>
        <v>1066.4020192660387</v>
      </c>
      <c r="P136" s="123">
        <f t="shared" si="27"/>
        <v>3984.937490712472</v>
      </c>
      <c r="Q136" s="123">
        <f t="shared" si="27"/>
        <v>1654.7120684323413</v>
      </c>
      <c r="R136" s="123">
        <f t="shared" si="27"/>
        <v>2995.7154699335956</v>
      </c>
      <c r="S136" s="123">
        <f t="shared" si="27"/>
        <v>1825.4096447192117</v>
      </c>
      <c r="T136" s="123">
        <f t="shared" si="27"/>
        <v>6050.0311701602141</v>
      </c>
      <c r="U136" s="123">
        <f t="shared" si="27"/>
        <v>4197.7606105610166</v>
      </c>
      <c r="V136" s="118">
        <f t="shared" si="27"/>
        <v>3067.5043394437416</v>
      </c>
      <c r="W136" s="113">
        <f t="shared" si="20"/>
        <v>52091.008435249169</v>
      </c>
    </row>
    <row r="137" spans="1:23" x14ac:dyDescent="0.25">
      <c r="A137" s="90" t="s">
        <v>2719</v>
      </c>
      <c r="B137" s="117" t="s">
        <v>17</v>
      </c>
      <c r="C137" s="121">
        <f t="shared" ref="C137:V137" si="28">C112/7</f>
        <v>553.03279795576611</v>
      </c>
      <c r="D137" s="120">
        <f t="shared" si="28"/>
        <v>954.62399312716104</v>
      </c>
      <c r="E137" s="120">
        <f t="shared" si="28"/>
        <v>6335.8596493864552</v>
      </c>
      <c r="F137" s="120">
        <f t="shared" si="28"/>
        <v>5950.9359622510947</v>
      </c>
      <c r="G137" s="120">
        <f t="shared" si="28"/>
        <v>4079.8488402124963</v>
      </c>
      <c r="H137" s="120">
        <f t="shared" si="28"/>
        <v>3430.0410899008311</v>
      </c>
      <c r="I137" s="120">
        <f t="shared" si="28"/>
        <v>2549.5469511777178</v>
      </c>
      <c r="J137" s="120">
        <f t="shared" si="28"/>
        <v>1612.1235516703632</v>
      </c>
      <c r="K137" s="119">
        <f t="shared" si="28"/>
        <v>0</v>
      </c>
      <c r="L137" s="123">
        <f t="shared" si="28"/>
        <v>2280.2850498598841</v>
      </c>
      <c r="M137" s="123">
        <f t="shared" si="28"/>
        <v>2607.2745686058065</v>
      </c>
      <c r="N137" s="123">
        <f t="shared" si="28"/>
        <v>3587.5222109138563</v>
      </c>
      <c r="O137" s="123">
        <f t="shared" si="28"/>
        <v>492.55066227855912</v>
      </c>
      <c r="P137" s="123">
        <f t="shared" si="28"/>
        <v>2454.0883765892736</v>
      </c>
      <c r="Q137" s="123">
        <f t="shared" si="28"/>
        <v>2547.5993432808946</v>
      </c>
      <c r="R137" s="123">
        <f t="shared" si="28"/>
        <v>1844.8847771055714</v>
      </c>
      <c r="S137" s="123">
        <f t="shared" si="28"/>
        <v>2107.8043580012522</v>
      </c>
      <c r="T137" s="123">
        <f t="shared" si="28"/>
        <v>3725.8579858020353</v>
      </c>
      <c r="U137" s="123">
        <f t="shared" si="28"/>
        <v>2326.6382450120223</v>
      </c>
      <c r="V137" s="118">
        <f t="shared" si="28"/>
        <v>1700.1857835662324</v>
      </c>
      <c r="W137" s="113">
        <f t="shared" si="20"/>
        <v>51140.704196697283</v>
      </c>
    </row>
    <row r="138" spans="1:23" x14ac:dyDescent="0.25">
      <c r="A138" s="90" t="s">
        <v>2719</v>
      </c>
      <c r="B138" s="117" t="s">
        <v>2175</v>
      </c>
      <c r="C138" s="121">
        <f t="shared" ref="C138:V138" si="29">C113/7</f>
        <v>563.44342156052755</v>
      </c>
      <c r="D138" s="120">
        <f t="shared" si="29"/>
        <v>972.59441208469264</v>
      </c>
      <c r="E138" s="120">
        <f t="shared" si="29"/>
        <v>6455.1297003964037</v>
      </c>
      <c r="F138" s="120">
        <f t="shared" si="29"/>
        <v>6062.959977152268</v>
      </c>
      <c r="G138" s="120">
        <f t="shared" si="29"/>
        <v>4156.6503803684773</v>
      </c>
      <c r="H138" s="120">
        <f t="shared" si="29"/>
        <v>3494.6102562645942</v>
      </c>
      <c r="I138" s="120">
        <f t="shared" si="29"/>
        <v>2597.541163762377</v>
      </c>
      <c r="J138" s="120">
        <f t="shared" si="29"/>
        <v>1642.4711396666787</v>
      </c>
      <c r="K138" s="120">
        <f t="shared" si="29"/>
        <v>2281.590614749156</v>
      </c>
      <c r="L138" s="119">
        <f t="shared" si="29"/>
        <v>0</v>
      </c>
      <c r="M138" s="123">
        <f t="shared" si="29"/>
        <v>2656.3554807476444</v>
      </c>
      <c r="N138" s="123">
        <f t="shared" si="29"/>
        <v>3655.055897070627</v>
      </c>
      <c r="O138" s="123">
        <f t="shared" si="29"/>
        <v>501.82273360997448</v>
      </c>
      <c r="P138" s="123">
        <f t="shared" si="29"/>
        <v>2500.2856192771019</v>
      </c>
      <c r="Q138" s="123">
        <f t="shared" si="29"/>
        <v>2595.5568929175001</v>
      </c>
      <c r="R138" s="123">
        <f t="shared" si="29"/>
        <v>1879.6140030747993</v>
      </c>
      <c r="S138" s="123">
        <f t="shared" si="29"/>
        <v>2147.4829410522748</v>
      </c>
      <c r="T138" s="123">
        <f t="shared" si="29"/>
        <v>3795.9957881861928</v>
      </c>
      <c r="U138" s="123">
        <f t="shared" si="29"/>
        <v>2370.4362894007022</v>
      </c>
      <c r="V138" s="118">
        <f t="shared" si="29"/>
        <v>1732.1911082346801</v>
      </c>
      <c r="W138" s="113">
        <f t="shared" si="20"/>
        <v>52061.787819576661</v>
      </c>
    </row>
    <row r="139" spans="1:23" x14ac:dyDescent="0.25">
      <c r="A139" s="90" t="s">
        <v>2717</v>
      </c>
      <c r="B139" s="117" t="s">
        <v>2173</v>
      </c>
      <c r="C139" s="121">
        <f t="shared" ref="C139:V139" si="30">C114/7</f>
        <v>1955.980381426037</v>
      </c>
      <c r="D139" s="120">
        <f t="shared" si="30"/>
        <v>1350.5353093685119</v>
      </c>
      <c r="E139" s="120">
        <f t="shared" si="30"/>
        <v>10756.237722878768</v>
      </c>
      <c r="F139" s="120">
        <f t="shared" si="30"/>
        <v>10102.761965347445</v>
      </c>
      <c r="G139" s="120">
        <f t="shared" si="30"/>
        <v>6926.2620113414932</v>
      </c>
      <c r="H139" s="120">
        <f t="shared" si="30"/>
        <v>5823.098901155151</v>
      </c>
      <c r="I139" s="120">
        <f t="shared" si="30"/>
        <v>2705.1906341513504</v>
      </c>
      <c r="J139" s="120">
        <f t="shared" si="30"/>
        <v>1710.5398004374636</v>
      </c>
      <c r="K139" s="120">
        <f t="shared" si="30"/>
        <v>2640.1624428914756</v>
      </c>
      <c r="L139" s="120">
        <f t="shared" si="30"/>
        <v>2688.3232712850004</v>
      </c>
      <c r="M139" s="119">
        <f t="shared" si="30"/>
        <v>0</v>
      </c>
      <c r="N139" s="123">
        <f t="shared" si="30"/>
        <v>6090.4508420469529</v>
      </c>
      <c r="O139" s="123">
        <f t="shared" si="30"/>
        <v>696.82625394837555</v>
      </c>
      <c r="P139" s="123">
        <f t="shared" si="30"/>
        <v>2603.9045441631633</v>
      </c>
      <c r="Q139" s="123">
        <f t="shared" si="30"/>
        <v>4324.9986071949543</v>
      </c>
      <c r="R139" s="123">
        <f t="shared" si="30"/>
        <v>1957.5105364539365</v>
      </c>
      <c r="S139" s="123">
        <f t="shared" si="30"/>
        <v>1192.789718765147</v>
      </c>
      <c r="T139" s="123">
        <f t="shared" si="30"/>
        <v>3953.3126160762777</v>
      </c>
      <c r="U139" s="123">
        <f t="shared" si="30"/>
        <v>3291.5651865428908</v>
      </c>
      <c r="V139" s="118">
        <f t="shared" si="30"/>
        <v>2405.3040251699467</v>
      </c>
      <c r="W139" s="113">
        <f t="shared" si="20"/>
        <v>73175.754770644344</v>
      </c>
    </row>
    <row r="140" spans="1:23" x14ac:dyDescent="0.25">
      <c r="A140" s="90" t="s">
        <v>2717</v>
      </c>
      <c r="B140" s="117" t="s">
        <v>6</v>
      </c>
      <c r="C140" s="121">
        <f t="shared" ref="C140:V140" si="31">C115/7</f>
        <v>2737.0299909151777</v>
      </c>
      <c r="D140" s="120">
        <f t="shared" si="31"/>
        <v>1889.8224545772632</v>
      </c>
      <c r="E140" s="120">
        <f t="shared" si="31"/>
        <v>15051.349960610849</v>
      </c>
      <c r="F140" s="120">
        <f t="shared" si="31"/>
        <v>14136.932431844398</v>
      </c>
      <c r="G140" s="120">
        <f t="shared" si="31"/>
        <v>9692.0127778362366</v>
      </c>
      <c r="H140" s="120">
        <f t="shared" si="31"/>
        <v>8148.3416111295674</v>
      </c>
      <c r="I140" s="120">
        <f t="shared" si="31"/>
        <v>3785.4101028441605</v>
      </c>
      <c r="J140" s="120">
        <f t="shared" si="31"/>
        <v>2393.5816426942206</v>
      </c>
      <c r="K140" s="120">
        <f t="shared" si="31"/>
        <v>3694.415269039393</v>
      </c>
      <c r="L140" s="120">
        <f t="shared" si="31"/>
        <v>3761.807372228227</v>
      </c>
      <c r="M140" s="120">
        <f t="shared" si="31"/>
        <v>6193.7928153580269</v>
      </c>
      <c r="N140" s="119">
        <f t="shared" si="31"/>
        <v>0</v>
      </c>
      <c r="O140" s="123">
        <f t="shared" si="31"/>
        <v>975.07846889715813</v>
      </c>
      <c r="P140" s="123">
        <f t="shared" si="31"/>
        <v>3643.6790974656251</v>
      </c>
      <c r="Q140" s="123">
        <f t="shared" si="31"/>
        <v>6052.029463571891</v>
      </c>
      <c r="R140" s="123">
        <f t="shared" si="31"/>
        <v>2739.1711576885673</v>
      </c>
      <c r="S140" s="123">
        <f t="shared" si="31"/>
        <v>1669.0869009306259</v>
      </c>
      <c r="T140" s="123">
        <f t="shared" si="31"/>
        <v>5531.9241933170024</v>
      </c>
      <c r="U140" s="123">
        <f t="shared" si="31"/>
        <v>4605.9320012463386</v>
      </c>
      <c r="V140" s="118">
        <f t="shared" si="31"/>
        <v>3365.7746860218608</v>
      </c>
      <c r="W140" s="113">
        <f t="shared" si="20"/>
        <v>100067.17239821657</v>
      </c>
    </row>
    <row r="141" spans="1:23" x14ac:dyDescent="0.25">
      <c r="A141" s="90" t="s">
        <v>2718</v>
      </c>
      <c r="B141" s="117" t="s">
        <v>2713</v>
      </c>
      <c r="C141" s="121">
        <f t="shared" ref="C141:V141" si="32">C116/7</f>
        <v>361.05645099963306</v>
      </c>
      <c r="D141" s="120">
        <f t="shared" si="32"/>
        <v>1869.7253703847734</v>
      </c>
      <c r="E141" s="120">
        <f t="shared" si="32"/>
        <v>1654.5875814202441</v>
      </c>
      <c r="F141" s="120">
        <f t="shared" si="32"/>
        <v>1554.066107181095</v>
      </c>
      <c r="G141" s="120">
        <f t="shared" si="32"/>
        <v>1065.4382512625691</v>
      </c>
      <c r="H141" s="120">
        <f t="shared" si="32"/>
        <v>895.74323062232781</v>
      </c>
      <c r="I141" s="120">
        <f t="shared" si="32"/>
        <v>1664.5131667630121</v>
      </c>
      <c r="J141" s="120">
        <f t="shared" si="32"/>
        <v>1052.501063753512</v>
      </c>
      <c r="K141" s="120">
        <f t="shared" si="32"/>
        <v>487.35032863567784</v>
      </c>
      <c r="L141" s="120">
        <f t="shared" si="32"/>
        <v>496.24038599110537</v>
      </c>
      <c r="M141" s="120">
        <f t="shared" si="32"/>
        <v>680.88063203637103</v>
      </c>
      <c r="N141" s="120">
        <f t="shared" si="32"/>
        <v>936.86887442687805</v>
      </c>
      <c r="O141" s="119">
        <f t="shared" si="32"/>
        <v>0</v>
      </c>
      <c r="P141" s="123">
        <f t="shared" si="32"/>
        <v>1602.1914847835942</v>
      </c>
      <c r="Q141" s="123">
        <f t="shared" si="32"/>
        <v>665.29665571665953</v>
      </c>
      <c r="R141" s="123">
        <f t="shared" si="32"/>
        <v>1204.4630130205492</v>
      </c>
      <c r="S141" s="123">
        <f t="shared" si="32"/>
        <v>550.44573393447342</v>
      </c>
      <c r="T141" s="123">
        <f t="shared" si="32"/>
        <v>2432.4869451773861</v>
      </c>
      <c r="U141" s="123">
        <f t="shared" si="32"/>
        <v>2531.6393247356914</v>
      </c>
      <c r="V141" s="118">
        <f t="shared" si="32"/>
        <v>1849.9898719796888</v>
      </c>
      <c r="W141" s="113">
        <f t="shared" si="20"/>
        <v>23555.484472825239</v>
      </c>
    </row>
    <row r="142" spans="1:23" x14ac:dyDescent="0.25">
      <c r="A142" s="90" t="s">
        <v>2716</v>
      </c>
      <c r="B142" s="117" t="s">
        <v>2171</v>
      </c>
      <c r="C142" s="121">
        <f t="shared" ref="C142:V142" si="33">C117/7</f>
        <v>1391.6994129118445</v>
      </c>
      <c r="D142" s="120">
        <f t="shared" si="33"/>
        <v>3203.0641599015221</v>
      </c>
      <c r="E142" s="120">
        <f t="shared" si="33"/>
        <v>6377.6413890362064</v>
      </c>
      <c r="F142" s="120">
        <f t="shared" si="33"/>
        <v>5990.1793279198992</v>
      </c>
      <c r="G142" s="120">
        <f t="shared" si="33"/>
        <v>4106.7533474909351</v>
      </c>
      <c r="H142" s="120">
        <f t="shared" si="33"/>
        <v>3452.6604488729095</v>
      </c>
      <c r="I142" s="120">
        <f t="shared" si="33"/>
        <v>6415.8997590392701</v>
      </c>
      <c r="J142" s="120">
        <f t="shared" si="33"/>
        <v>4056.886695860042</v>
      </c>
      <c r="K142" s="120">
        <f t="shared" si="33"/>
        <v>2504.6689674771719</v>
      </c>
      <c r="L142" s="120">
        <f t="shared" si="33"/>
        <v>2550.3581759764593</v>
      </c>
      <c r="M142" s="120">
        <f t="shared" si="33"/>
        <v>2624.4682050259958</v>
      </c>
      <c r="N142" s="120">
        <f t="shared" si="33"/>
        <v>3611.1800769807924</v>
      </c>
      <c r="O142" s="120">
        <f t="shared" si="33"/>
        <v>1652.6626029082611</v>
      </c>
      <c r="P142" s="119">
        <f t="shared" si="33"/>
        <v>0</v>
      </c>
      <c r="Q142" s="123">
        <f t="shared" si="33"/>
        <v>2564.3994522452945</v>
      </c>
      <c r="R142" s="123">
        <f t="shared" si="33"/>
        <v>4642.627111228192</v>
      </c>
      <c r="S142" s="123">
        <f t="shared" si="33"/>
        <v>2828.9389932811901</v>
      </c>
      <c r="T142" s="123">
        <f t="shared" si="33"/>
        <v>9376.0702631028071</v>
      </c>
      <c r="U142" s="123">
        <f t="shared" si="33"/>
        <v>6505.5034140035932</v>
      </c>
      <c r="V142" s="118">
        <f t="shared" si="33"/>
        <v>4753.8823206154893</v>
      </c>
      <c r="W142" s="113">
        <f t="shared" si="20"/>
        <v>78609.544123877859</v>
      </c>
    </row>
    <row r="143" spans="1:23" x14ac:dyDescent="0.25">
      <c r="A143" s="90" t="s">
        <v>2717</v>
      </c>
      <c r="B143" s="117" t="s">
        <v>2172</v>
      </c>
      <c r="C143" s="121">
        <f t="shared" ref="C143:V143" si="34">C118/7</f>
        <v>1909.2726529531842</v>
      </c>
      <c r="D143" s="120">
        <f t="shared" si="34"/>
        <v>1318.2852739785887</v>
      </c>
      <c r="E143" s="120">
        <f t="shared" si="34"/>
        <v>10499.384721836192</v>
      </c>
      <c r="F143" s="120">
        <f t="shared" si="34"/>
        <v>9861.5136035620926</v>
      </c>
      <c r="G143" s="120">
        <f t="shared" si="34"/>
        <v>6760.8667096147356</v>
      </c>
      <c r="H143" s="120">
        <f t="shared" si="34"/>
        <v>5684.046523673006</v>
      </c>
      <c r="I143" s="120">
        <f t="shared" si="34"/>
        <v>2640.5921796846815</v>
      </c>
      <c r="J143" s="120">
        <f t="shared" si="34"/>
        <v>1669.6930571370051</v>
      </c>
      <c r="K143" s="120">
        <f t="shared" si="34"/>
        <v>2577.1168256256747</v>
      </c>
      <c r="L143" s="120">
        <f t="shared" si="34"/>
        <v>2624.1276001040419</v>
      </c>
      <c r="M143" s="120">
        <f t="shared" si="34"/>
        <v>4320.6100333839831</v>
      </c>
      <c r="N143" s="120">
        <f t="shared" si="34"/>
        <v>5945.0142482503479</v>
      </c>
      <c r="O143" s="120">
        <f t="shared" si="34"/>
        <v>680.18642884008511</v>
      </c>
      <c r="P143" s="120">
        <f t="shared" si="34"/>
        <v>2541.7247454428248</v>
      </c>
      <c r="Q143" s="119">
        <f t="shared" si="34"/>
        <v>0</v>
      </c>
      <c r="R143" s="123">
        <f t="shared" si="34"/>
        <v>1910.7662687262712</v>
      </c>
      <c r="S143" s="123">
        <f t="shared" si="34"/>
        <v>1164.3065607343517</v>
      </c>
      <c r="T143" s="123">
        <f t="shared" si="34"/>
        <v>3858.9096997722945</v>
      </c>
      <c r="U143" s="123">
        <f t="shared" si="34"/>
        <v>3212.9644324434789</v>
      </c>
      <c r="V143" s="118">
        <f t="shared" si="34"/>
        <v>2347.8666968771181</v>
      </c>
      <c r="W143" s="113">
        <f t="shared" si="20"/>
        <v>71527.248262639943</v>
      </c>
    </row>
    <row r="144" spans="1:23" x14ac:dyDescent="0.25">
      <c r="A144" s="90" t="s">
        <v>2716</v>
      </c>
      <c r="B144" s="117" t="s">
        <v>2167</v>
      </c>
      <c r="C144" s="121">
        <f t="shared" ref="C144:V144" si="35">C119/7</f>
        <v>1032.732040351282</v>
      </c>
      <c r="D144" s="120">
        <f t="shared" si="35"/>
        <v>2376.8832224410075</v>
      </c>
      <c r="E144" s="120">
        <f t="shared" si="35"/>
        <v>4732.6272780035661</v>
      </c>
      <c r="F144" s="120">
        <f t="shared" si="35"/>
        <v>4445.1050722579039</v>
      </c>
      <c r="G144" s="120">
        <f t="shared" si="35"/>
        <v>3047.4797391054317</v>
      </c>
      <c r="H144" s="120">
        <f t="shared" si="35"/>
        <v>2562.1000030058613</v>
      </c>
      <c r="I144" s="120">
        <f t="shared" si="35"/>
        <v>4761.0174922604729</v>
      </c>
      <c r="J144" s="120">
        <f t="shared" si="35"/>
        <v>3010.4754202083582</v>
      </c>
      <c r="K144" s="120">
        <f t="shared" si="35"/>
        <v>1858.6282850944096</v>
      </c>
      <c r="L144" s="120">
        <f t="shared" si="35"/>
        <v>1892.5326678064637</v>
      </c>
      <c r="M144" s="120">
        <f t="shared" si="35"/>
        <v>1947.5271592898546</v>
      </c>
      <c r="N144" s="120">
        <f t="shared" si="35"/>
        <v>2679.7319409464367</v>
      </c>
      <c r="O144" s="120">
        <f t="shared" si="35"/>
        <v>1226.383805352529</v>
      </c>
      <c r="P144" s="120">
        <f t="shared" si="35"/>
        <v>4582.758392857776</v>
      </c>
      <c r="Q144" s="120">
        <f t="shared" si="35"/>
        <v>1902.9522136909513</v>
      </c>
      <c r="R144" s="119">
        <f t="shared" si="35"/>
        <v>0</v>
      </c>
      <c r="S144" s="123">
        <f t="shared" si="35"/>
        <v>2099.2578652080279</v>
      </c>
      <c r="T144" s="123">
        <f t="shared" si="35"/>
        <v>6957.6577265571468</v>
      </c>
      <c r="U144" s="123">
        <f t="shared" si="35"/>
        <v>4827.5092681107071</v>
      </c>
      <c r="V144" s="118">
        <f t="shared" si="35"/>
        <v>3527.6917867537427</v>
      </c>
      <c r="W144" s="113">
        <f t="shared" si="20"/>
        <v>59471.05137930192</v>
      </c>
    </row>
    <row r="145" spans="1:25" x14ac:dyDescent="0.25">
      <c r="A145" s="90" t="s">
        <v>2714</v>
      </c>
      <c r="B145" s="117" t="s">
        <v>3</v>
      </c>
      <c r="C145" s="121">
        <f t="shared" ref="C145:V145" si="36">C120/7</f>
        <v>627.17896080078128</v>
      </c>
      <c r="D145" s="120">
        <f t="shared" si="36"/>
        <v>1082.61225406178</v>
      </c>
      <c r="E145" s="120">
        <f t="shared" si="36"/>
        <v>2874.1281785603142</v>
      </c>
      <c r="F145" s="120">
        <f t="shared" si="36"/>
        <v>2699.5157223171877</v>
      </c>
      <c r="G145" s="120">
        <f t="shared" si="36"/>
        <v>1850.7367847166338</v>
      </c>
      <c r="H145" s="120">
        <f t="shared" si="36"/>
        <v>1555.9652984198226</v>
      </c>
      <c r="I145" s="120">
        <f t="shared" si="36"/>
        <v>2891.3695774700468</v>
      </c>
      <c r="J145" s="120">
        <f t="shared" si="36"/>
        <v>1828.2640334469891</v>
      </c>
      <c r="K145" s="120">
        <f t="shared" si="36"/>
        <v>2116.3994703140916</v>
      </c>
      <c r="L145" s="120">
        <f t="shared" si="36"/>
        <v>2155.0060158985802</v>
      </c>
      <c r="M145" s="120">
        <f t="shared" si="36"/>
        <v>1182.7347387026311</v>
      </c>
      <c r="N145" s="120">
        <f t="shared" si="36"/>
        <v>1627.4032646220305</v>
      </c>
      <c r="O145" s="120">
        <f t="shared" si="36"/>
        <v>558.58786974567795</v>
      </c>
      <c r="P145" s="120">
        <f t="shared" si="36"/>
        <v>2783.112689576225</v>
      </c>
      <c r="Q145" s="120">
        <f t="shared" si="36"/>
        <v>1155.6643400259698</v>
      </c>
      <c r="R145" s="120">
        <f t="shared" si="36"/>
        <v>2092.2320006684317</v>
      </c>
      <c r="S145" s="119">
        <f t="shared" si="36"/>
        <v>0</v>
      </c>
      <c r="T145" s="123">
        <f t="shared" si="36"/>
        <v>4225.3908778363593</v>
      </c>
      <c r="U145" s="123">
        <f t="shared" si="36"/>
        <v>1759.0500503886428</v>
      </c>
      <c r="V145" s="118">
        <f t="shared" si="36"/>
        <v>1285.421957910256</v>
      </c>
      <c r="W145" s="113">
        <f t="shared" si="20"/>
        <v>36350.774085482451</v>
      </c>
    </row>
    <row r="146" spans="1:25" x14ac:dyDescent="0.25">
      <c r="A146" s="90" t="s">
        <v>2716</v>
      </c>
      <c r="B146" s="117" t="s">
        <v>1</v>
      </c>
      <c r="C146" s="121">
        <f t="shared" ref="C146:V146" si="37">C121/7</f>
        <v>2172.1518455452747</v>
      </c>
      <c r="D146" s="120">
        <f t="shared" si="37"/>
        <v>4999.3135455685724</v>
      </c>
      <c r="E146" s="120">
        <f t="shared" si="37"/>
        <v>9954.1649474694677</v>
      </c>
      <c r="F146" s="120">
        <f t="shared" si="37"/>
        <v>9349.4176699150175</v>
      </c>
      <c r="G146" s="120">
        <f t="shared" si="37"/>
        <v>6409.7834490620171</v>
      </c>
      <c r="H146" s="120">
        <f t="shared" si="37"/>
        <v>5388.8811739662096</v>
      </c>
      <c r="I146" s="120">
        <f t="shared" si="37"/>
        <v>10013.878265042717</v>
      </c>
      <c r="J146" s="120">
        <f t="shared" si="37"/>
        <v>6331.9520306060904</v>
      </c>
      <c r="K146" s="120">
        <f t="shared" si="37"/>
        <v>3909.2646513390018</v>
      </c>
      <c r="L146" s="120">
        <f t="shared" si="37"/>
        <v>3980.5759543707268</v>
      </c>
      <c r="M146" s="120">
        <f t="shared" si="37"/>
        <v>4096.2462168425272</v>
      </c>
      <c r="N146" s="120">
        <f t="shared" si="37"/>
        <v>5636.2971745444174</v>
      </c>
      <c r="O146" s="120">
        <f t="shared" si="37"/>
        <v>2579.4608301657945</v>
      </c>
      <c r="P146" s="120">
        <f t="shared" si="37"/>
        <v>9638.9447715286606</v>
      </c>
      <c r="Q146" s="120">
        <f t="shared" si="37"/>
        <v>4002.4914512648052</v>
      </c>
      <c r="R146" s="120">
        <f t="shared" si="37"/>
        <v>7246.1703685949824</v>
      </c>
      <c r="S146" s="120">
        <f t="shared" si="37"/>
        <v>4415.3823722134221</v>
      </c>
      <c r="T146" s="119">
        <f t="shared" si="37"/>
        <v>0</v>
      </c>
      <c r="U146" s="123">
        <f t="shared" si="37"/>
        <v>10153.730838588843</v>
      </c>
      <c r="V146" s="118">
        <f t="shared" si="37"/>
        <v>7419.8164922873902</v>
      </c>
      <c r="W146" s="113">
        <f t="shared" si="20"/>
        <v>117697.92404891596</v>
      </c>
      <c r="Y146" s="122"/>
    </row>
    <row r="147" spans="1:25" x14ac:dyDescent="0.25">
      <c r="A147" s="90" t="s">
        <v>2715</v>
      </c>
      <c r="B147" s="117" t="s">
        <v>5</v>
      </c>
      <c r="C147" s="121">
        <f t="shared" ref="C147:V147" si="38">C122/7</f>
        <v>1189.3500947085408</v>
      </c>
      <c r="D147" s="120">
        <f t="shared" si="38"/>
        <v>5132.5262300611639</v>
      </c>
      <c r="E147" s="120">
        <f t="shared" si="38"/>
        <v>8175.5244555971485</v>
      </c>
      <c r="F147" s="120">
        <f t="shared" si="38"/>
        <v>7678.8352623605961</v>
      </c>
      <c r="G147" s="120">
        <f t="shared" si="38"/>
        <v>5264.4638319169371</v>
      </c>
      <c r="H147" s="120">
        <f t="shared" si="38"/>
        <v>4425.9794828161757</v>
      </c>
      <c r="I147" s="120">
        <f t="shared" si="38"/>
        <v>6853.8066798563232</v>
      </c>
      <c r="J147" s="120">
        <f t="shared" si="38"/>
        <v>4333.7829735153773</v>
      </c>
      <c r="K147" s="120">
        <f t="shared" si="38"/>
        <v>2408.0590081452565</v>
      </c>
      <c r="L147" s="120">
        <f t="shared" si="38"/>
        <v>2451.9858949036911</v>
      </c>
      <c r="M147" s="120">
        <f t="shared" si="38"/>
        <v>3364.3164744278124</v>
      </c>
      <c r="N147" s="120">
        <f t="shared" si="38"/>
        <v>4629.1864393120495</v>
      </c>
      <c r="O147" s="120">
        <f t="shared" si="38"/>
        <v>2648.1936469010952</v>
      </c>
      <c r="P147" s="120">
        <f t="shared" si="38"/>
        <v>6597.190650148922</v>
      </c>
      <c r="Q147" s="120">
        <f t="shared" si="38"/>
        <v>3287.3140957396527</v>
      </c>
      <c r="R147" s="120">
        <f t="shared" si="38"/>
        <v>4959.5021590210436</v>
      </c>
      <c r="S147" s="120">
        <f t="shared" si="38"/>
        <v>1813.2142050760463</v>
      </c>
      <c r="T147" s="120">
        <f t="shared" si="38"/>
        <v>10016.018861503993</v>
      </c>
      <c r="U147" s="119">
        <f t="shared" si="38"/>
        <v>0</v>
      </c>
      <c r="V147" s="118">
        <f t="shared" si="38"/>
        <v>7312.8253158987154</v>
      </c>
      <c r="W147" s="113">
        <f t="shared" si="20"/>
        <v>92542.075761910542</v>
      </c>
    </row>
    <row r="148" spans="1:25" ht="15.75" thickBot="1" x14ac:dyDescent="0.3">
      <c r="A148" s="90" t="s">
        <v>2715</v>
      </c>
      <c r="B148" s="117" t="s">
        <v>2176</v>
      </c>
      <c r="C148" s="116">
        <f t="shared" ref="C148:V148" si="39">C123/7</f>
        <v>853.6098543015089</v>
      </c>
      <c r="D148" s="115">
        <f t="shared" si="39"/>
        <v>3683.6714327708719</v>
      </c>
      <c r="E148" s="115">
        <f t="shared" si="39"/>
        <v>5867.665265617934</v>
      </c>
      <c r="F148" s="115">
        <f t="shared" si="39"/>
        <v>5511.1858809875512</v>
      </c>
      <c r="G148" s="115">
        <f t="shared" si="39"/>
        <v>3778.3645240633864</v>
      </c>
      <c r="H148" s="115">
        <f t="shared" si="39"/>
        <v>3176.5749364101457</v>
      </c>
      <c r="I148" s="115">
        <f t="shared" si="39"/>
        <v>4919.0536473926695</v>
      </c>
      <c r="J148" s="115">
        <f t="shared" si="39"/>
        <v>3110.4044713624689</v>
      </c>
      <c r="K148" s="115">
        <f t="shared" si="39"/>
        <v>1728.2908608974674</v>
      </c>
      <c r="L148" s="115">
        <f t="shared" si="39"/>
        <v>1759.8176784195821</v>
      </c>
      <c r="M148" s="115">
        <f t="shared" si="39"/>
        <v>2414.6075309005214</v>
      </c>
      <c r="N148" s="115">
        <f t="shared" si="39"/>
        <v>3322.4188399833861</v>
      </c>
      <c r="O148" s="115">
        <f t="shared" si="39"/>
        <v>1900.6381747061489</v>
      </c>
      <c r="P148" s="115">
        <f t="shared" si="39"/>
        <v>4734.8774551137703</v>
      </c>
      <c r="Q148" s="115">
        <f t="shared" si="39"/>
        <v>2359.3420631923123</v>
      </c>
      <c r="R148" s="115">
        <f t="shared" si="39"/>
        <v>3559.4901233916476</v>
      </c>
      <c r="S148" s="115">
        <f t="shared" si="39"/>
        <v>1301.3640981730316</v>
      </c>
      <c r="T148" s="115">
        <f t="shared" si="39"/>
        <v>7188.6086687913166</v>
      </c>
      <c r="U148" s="115">
        <f t="shared" si="39"/>
        <v>7182.3636524931107</v>
      </c>
      <c r="V148" s="114">
        <f t="shared" si="39"/>
        <v>0</v>
      </c>
      <c r="W148" s="113">
        <f t="shared" si="20"/>
        <v>68352.349158968835</v>
      </c>
    </row>
    <row r="149" spans="1:25" x14ac:dyDescent="0.25">
      <c r="C149" s="113">
        <f t="shared" ref="C149:W149" si="40">SUM(C129:C148)</f>
        <v>33965.070586881033</v>
      </c>
      <c r="D149" s="113">
        <f t="shared" si="40"/>
        <v>45678.910581067204</v>
      </c>
      <c r="E149" s="113">
        <f t="shared" si="40"/>
        <v>165062.08468240168</v>
      </c>
      <c r="F149" s="113">
        <f t="shared" si="40"/>
        <v>156797.67413519847</v>
      </c>
      <c r="G149" s="113">
        <f t="shared" si="40"/>
        <v>113143.45022962774</v>
      </c>
      <c r="H149" s="113">
        <f t="shared" si="40"/>
        <v>96699.546446566877</v>
      </c>
      <c r="I149" s="113">
        <f t="shared" si="40"/>
        <v>82149.804032785614</v>
      </c>
      <c r="J149" s="113">
        <f t="shared" si="40"/>
        <v>53550.348537063401</v>
      </c>
      <c r="K149" s="113">
        <f t="shared" si="40"/>
        <v>52941.527054853796</v>
      </c>
      <c r="L149" s="113">
        <f t="shared" si="40"/>
        <v>53864.340576609335</v>
      </c>
      <c r="M149" s="113">
        <f t="shared" si="40"/>
        <v>74983.65158620532</v>
      </c>
      <c r="N149" s="113">
        <f t="shared" si="40"/>
        <v>100742.98540729065</v>
      </c>
      <c r="O149" s="113">
        <f t="shared" si="40"/>
        <v>24510.269713072888</v>
      </c>
      <c r="P149" s="113">
        <f t="shared" si="40"/>
        <v>79327.382116506022</v>
      </c>
      <c r="Q149" s="113">
        <f t="shared" si="40"/>
        <v>73370.706497661289</v>
      </c>
      <c r="R149" s="113">
        <f t="shared" si="40"/>
        <v>60832.624094911087</v>
      </c>
      <c r="S149" s="113">
        <f t="shared" si="40"/>
        <v>37255.492569934759</v>
      </c>
      <c r="T149" s="113">
        <f t="shared" si="40"/>
        <v>115178.78840347912</v>
      </c>
      <c r="U149" s="113">
        <f t="shared" si="40"/>
        <v>92061.862551500599</v>
      </c>
      <c r="V149" s="113">
        <f t="shared" si="40"/>
        <v>69338.332570281782</v>
      </c>
      <c r="W149" s="113">
        <f t="shared" si="40"/>
        <v>1581454.8523738985</v>
      </c>
    </row>
  </sheetData>
  <mergeCells count="2">
    <mergeCell ref="C75:F75"/>
    <mergeCell ref="E35:E36"/>
  </mergeCells>
  <hyperlinks>
    <hyperlink ref="E40" r:id="rId1" tooltip="Hartsfield–Jackson Atlanta International Airport" display="http://en.wikipedia.org/wiki/Hartsfield%E2%80%93Jackson_Atlanta_International_Airport"/>
    <hyperlink ref="E51" r:id="rId2" tooltip="Denver International Airport" display="http://en.wikipedia.org/wiki/Denver_International_Airport"/>
    <hyperlink ref="E53" r:id="rId3" tooltip="Hong Kong International Airport" display="http://en.wikipedia.org/wiki/Hong_Kong_International_Airport"/>
    <hyperlink ref="E54" r:id="rId4" tooltip="Madrid Barajas Airport" display="http://en.wikipedia.org/wiki/Madrid_Barajas_Airport"/>
    <hyperlink ref="E57" r:id="rId5" tooltip="Dubai International Airport" display="http://en.wikipedia.org/wiki/Dubai_International_Airport"/>
    <hyperlink ref="E58" r:id="rId6" tooltip="Amsterdam Schiphol Airport" display="http://en.wikipedia.org/wiki/Amsterdam_Schiphol_Airport"/>
    <hyperlink ref="E60" r:id="rId7" tooltip="Soekarno-Hatta International Airport" display="http://en.wikipedia.org/wiki/Soekarno-Hatta_International_Airport"/>
    <hyperlink ref="E62" r:id="rId8" tooltip="Singapore Changi Airport" display="http://en.wikipedia.org/wiki/Singapore_Changi_Airport"/>
    <hyperlink ref="E63" r:id="rId9" tooltip="Guangzhou Baiyun International Airport" display="http://en.wikipedia.org/wiki/Guangzhou_Baiyun_International_Airport"/>
    <hyperlink ref="E65" r:id="rId10" tooltip="McCarran International Airport" display="http://en.wikipedia.org/wiki/McCarran_International_Airport"/>
    <hyperlink ref="E66" r:id="rId11" tooltip="Phoenix Sky Harbor International Airport" display="http://en.wikipedia.org/wiki/Phoenix_Sky_Harbor_International_Airport"/>
    <hyperlink ref="E67" r:id="rId12" tooltip="Charlotte/Douglas International Airport" display="http://en.wikipedia.org/wiki/Charlotte/Douglas_International_Airport"/>
    <hyperlink ref="E68" r:id="rId13" tooltip="Sydney Airport" display="http://en.wikipedia.org/wiki/Sydney_Airport"/>
    <hyperlink ref="E69" r:id="rId14" tooltip="Orlando International Airport" display="http://en.wikipedia.org/wiki/Orlando_International_Airport"/>
    <hyperlink ref="E71" r:id="rId15" tooltip="Munich Airport" display="http://en.wikipedia.org/wiki/Munich_Airport"/>
    <hyperlink ref="B34" r:id="rId16"/>
  </hyperlinks>
  <pageMargins left="0.7" right="0.7" top="0.75" bottom="0.75" header="0.3" footer="0.3"/>
  <ignoredErrors>
    <ignoredError sqref="C118:P124 Q118:W124 Q104:W117" formula="1"/>
  </ignoredErrors>
  <drawing r:id="rId1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N549"/>
  <sheetViews>
    <sheetView zoomScale="55" zoomScaleNormal="55" workbookViewId="0">
      <selection activeCell="H1" sqref="B1:H1"/>
    </sheetView>
  </sheetViews>
  <sheetFormatPr defaultRowHeight="15" x14ac:dyDescent="0.25"/>
  <cols>
    <col min="1" max="12" width="9.140625" style="51"/>
    <col min="14" max="16384" width="9.140625" style="51"/>
  </cols>
  <sheetData>
    <row r="1" spans="1:14" x14ac:dyDescent="0.25">
      <c r="A1" s="51" t="s">
        <v>59</v>
      </c>
      <c r="B1" s="76"/>
      <c r="M1" s="51"/>
    </row>
    <row r="2" spans="1:14" x14ac:dyDescent="0.25">
      <c r="A2" s="77" t="s">
        <v>42</v>
      </c>
      <c r="B2" s="77">
        <v>2005</v>
      </c>
      <c r="C2" s="77">
        <v>2009</v>
      </c>
      <c r="D2" s="77">
        <v>2010</v>
      </c>
      <c r="E2" s="77">
        <v>2015</v>
      </c>
      <c r="F2" s="77">
        <v>2020</v>
      </c>
      <c r="G2" s="77">
        <v>2025</v>
      </c>
      <c r="I2" s="51" t="s">
        <v>2773</v>
      </c>
      <c r="J2" s="51" t="s">
        <v>2212</v>
      </c>
      <c r="K2" s="51" t="s">
        <v>1931</v>
      </c>
      <c r="M2" s="51" t="s">
        <v>2212</v>
      </c>
      <c r="N2" s="51" t="s">
        <v>1931</v>
      </c>
    </row>
    <row r="3" spans="1:14" x14ac:dyDescent="0.25">
      <c r="A3" s="78" t="s">
        <v>63</v>
      </c>
      <c r="B3" s="79" t="s">
        <v>64</v>
      </c>
      <c r="C3" s="79" t="s">
        <v>65</v>
      </c>
      <c r="D3" s="79" t="s">
        <v>66</v>
      </c>
      <c r="E3" s="79" t="s">
        <v>67</v>
      </c>
      <c r="F3" s="79" t="s">
        <v>68</v>
      </c>
      <c r="G3" s="79" t="s">
        <v>69</v>
      </c>
      <c r="I3" s="51">
        <f>SUBSTITUTE(G3,CHAR(160),)/SUBSTITUTE(F3,CHAR(160),)</f>
        <v>1.0074966926356019</v>
      </c>
      <c r="J3" s="51" t="str">
        <f>SUBSTITUTE(D3,CHAR(160),)</f>
        <v>13074</v>
      </c>
      <c r="K3" s="51">
        <f>I3*SUBSTITUTE(G3,CHAR(160),)</f>
        <v>13810.764662648831</v>
      </c>
      <c r="M3" s="51" t="s">
        <v>2213</v>
      </c>
      <c r="N3" s="51">
        <v>13810.764662648831</v>
      </c>
    </row>
    <row r="4" spans="1:14" x14ac:dyDescent="0.25">
      <c r="A4" s="78" t="s">
        <v>70</v>
      </c>
      <c r="B4" s="79" t="s">
        <v>71</v>
      </c>
      <c r="C4" s="79" t="s">
        <v>72</v>
      </c>
      <c r="D4" s="79" t="s">
        <v>73</v>
      </c>
      <c r="E4" s="79" t="s">
        <v>74</v>
      </c>
      <c r="F4" s="79" t="s">
        <v>75</v>
      </c>
      <c r="G4" s="79" t="s">
        <v>76</v>
      </c>
      <c r="I4" s="51">
        <f>SUBSTITUTE(G4,CHAR(160),)/SUBSTITUTE(F4,CHAR(160),)</f>
        <v>1.0231105559025608</v>
      </c>
      <c r="J4" s="51" t="str">
        <f t="shared" ref="J4:J67" si="0">SUBSTITUTE(D4,CHAR(160),)</f>
        <v>1493</v>
      </c>
      <c r="K4" s="51">
        <f>I4*SUBSTITUTE(G4,CHAR(160),)</f>
        <v>1675.8550905683946</v>
      </c>
      <c r="M4" s="51" t="s">
        <v>2214</v>
      </c>
      <c r="N4" s="51">
        <v>1675.8550905683946</v>
      </c>
    </row>
    <row r="5" spans="1:14" x14ac:dyDescent="0.25">
      <c r="A5" s="78" t="s">
        <v>77</v>
      </c>
      <c r="B5" s="79">
        <v>876</v>
      </c>
      <c r="C5" s="79">
        <v>909</v>
      </c>
      <c r="D5" s="79">
        <v>917</v>
      </c>
      <c r="E5" s="79">
        <v>956</v>
      </c>
      <c r="F5" s="79">
        <v>990</v>
      </c>
      <c r="G5" s="79" t="s">
        <v>78</v>
      </c>
      <c r="I5" s="51">
        <f>SUBSTITUTE(G5,CHAR(160),)/SUBSTITUTE(F5,CHAR(160),)</f>
        <v>1.0262626262626262</v>
      </c>
      <c r="J5" s="51" t="str">
        <f t="shared" si="0"/>
        <v>917</v>
      </c>
      <c r="K5" s="51">
        <f>I5*SUBSTITUTE(G5,CHAR(160),)</f>
        <v>1042.6828282828283</v>
      </c>
      <c r="M5" s="51" t="s">
        <v>2215</v>
      </c>
      <c r="N5" s="51">
        <v>1042.6828282828283</v>
      </c>
    </row>
    <row r="6" spans="1:14" x14ac:dyDescent="0.25">
      <c r="A6" s="78" t="s">
        <v>79</v>
      </c>
      <c r="B6" s="79" t="s">
        <v>80</v>
      </c>
      <c r="C6" s="79" t="s">
        <v>81</v>
      </c>
      <c r="D6" s="79" t="s">
        <v>82</v>
      </c>
      <c r="E6" s="79" t="s">
        <v>83</v>
      </c>
      <c r="F6" s="79" t="s">
        <v>84</v>
      </c>
      <c r="G6" s="79" t="s">
        <v>85</v>
      </c>
      <c r="I6" s="51">
        <f>SUBSTITUTE(G6,CHAR(160),)/SUBSTITUTE(F6,CHAR(160),)</f>
        <v>1.0242057488653555</v>
      </c>
      <c r="J6" s="51" t="str">
        <f t="shared" si="0"/>
        <v>1231</v>
      </c>
      <c r="K6" s="51">
        <f>I6*SUBSTITUTE(G6,CHAR(160),)</f>
        <v>1386.7745839636914</v>
      </c>
      <c r="M6" s="51" t="s">
        <v>2216</v>
      </c>
      <c r="N6" s="51">
        <v>1386.7745839636914</v>
      </c>
    </row>
    <row r="7" spans="1:14" x14ac:dyDescent="0.25">
      <c r="A7" s="78" t="s">
        <v>86</v>
      </c>
      <c r="B7" s="79">
        <v>781</v>
      </c>
      <c r="C7" s="79">
        <v>822</v>
      </c>
      <c r="D7" s="79">
        <v>831</v>
      </c>
      <c r="E7" s="79">
        <v>868</v>
      </c>
      <c r="F7" s="79">
        <v>899</v>
      </c>
      <c r="G7" s="79">
        <v>924</v>
      </c>
      <c r="I7" s="51">
        <f>SUBSTITUTE(G7,CHAR(160),)/SUBSTITUTE(F7,CHAR(160),)</f>
        <v>1.0278086763070078</v>
      </c>
      <c r="J7" s="51" t="str">
        <f t="shared" si="0"/>
        <v>831</v>
      </c>
      <c r="K7" s="51">
        <f>I7*SUBSTITUTE(G7,CHAR(160),)</f>
        <v>949.69521690767522</v>
      </c>
      <c r="M7" s="51" t="s">
        <v>2217</v>
      </c>
      <c r="N7" s="51">
        <v>949.69521690767522</v>
      </c>
    </row>
    <row r="8" spans="1:14" x14ac:dyDescent="0.25">
      <c r="J8" s="51" t="str">
        <f t="shared" si="0"/>
        <v/>
      </c>
      <c r="M8" t="s">
        <v>2218</v>
      </c>
    </row>
    <row r="9" spans="1:14" x14ac:dyDescent="0.25">
      <c r="A9" s="51" t="s">
        <v>54</v>
      </c>
      <c r="J9" s="51" t="str">
        <f t="shared" si="0"/>
        <v/>
      </c>
      <c r="M9" s="51" t="s">
        <v>2218</v>
      </c>
    </row>
    <row r="10" spans="1:14" x14ac:dyDescent="0.25">
      <c r="A10" s="77" t="s">
        <v>42</v>
      </c>
      <c r="B10" s="77">
        <v>2005</v>
      </c>
      <c r="C10" s="77">
        <v>2009</v>
      </c>
      <c r="D10" s="77">
        <v>2010</v>
      </c>
      <c r="E10" s="77">
        <v>2015</v>
      </c>
      <c r="F10" s="77">
        <v>2020</v>
      </c>
      <c r="G10" s="77">
        <v>2025</v>
      </c>
      <c r="J10" s="51" t="str">
        <f t="shared" si="0"/>
        <v>2010</v>
      </c>
      <c r="M10" s="51" t="s">
        <v>2219</v>
      </c>
    </row>
    <row r="11" spans="1:14" x14ac:dyDescent="0.25">
      <c r="A11" s="78" t="s">
        <v>87</v>
      </c>
      <c r="B11" s="79" t="s">
        <v>88</v>
      </c>
      <c r="C11" s="79" t="s">
        <v>89</v>
      </c>
      <c r="D11" s="79" t="s">
        <v>90</v>
      </c>
      <c r="E11" s="79" t="s">
        <v>91</v>
      </c>
      <c r="F11" s="79" t="s">
        <v>92</v>
      </c>
      <c r="G11" s="79" t="s">
        <v>93</v>
      </c>
      <c r="I11" s="51">
        <f>SUBSTITUTE(G11,CHAR(160),)/SUBSTITUTE(F11,CHAR(160),)</f>
        <v>1.0348376880443388</v>
      </c>
      <c r="J11" s="51" t="str">
        <f t="shared" si="0"/>
        <v>1168</v>
      </c>
      <c r="K11" s="51">
        <f>I11*SUBSTITUTE(G11,CHAR(160),)</f>
        <v>1352.532858273951</v>
      </c>
      <c r="M11" s="51" t="s">
        <v>2220</v>
      </c>
      <c r="N11" s="51">
        <v>1352.532858273951</v>
      </c>
    </row>
    <row r="12" spans="1:14" x14ac:dyDescent="0.25">
      <c r="A12" s="78" t="s">
        <v>94</v>
      </c>
      <c r="B12" s="79" t="s">
        <v>95</v>
      </c>
      <c r="C12" s="79" t="s">
        <v>96</v>
      </c>
      <c r="D12" s="79" t="s">
        <v>97</v>
      </c>
      <c r="E12" s="79" t="s">
        <v>98</v>
      </c>
      <c r="F12" s="79" t="s">
        <v>99</v>
      </c>
      <c r="G12" s="79" t="s">
        <v>100</v>
      </c>
      <c r="I12" s="51">
        <f>SUBSTITUTE(G12,CHAR(160),)/SUBSTITUTE(F12,CHAR(160),)</f>
        <v>1.0307621671258036</v>
      </c>
      <c r="J12" s="51" t="str">
        <f t="shared" si="0"/>
        <v>1970</v>
      </c>
      <c r="K12" s="51">
        <f>I12*SUBSTITUTE(G12,CHAR(160),)</f>
        <v>2314.0610651974289</v>
      </c>
      <c r="M12" s="51" t="s">
        <v>2221</v>
      </c>
      <c r="N12" s="51">
        <v>2314.0610651974289</v>
      </c>
    </row>
    <row r="13" spans="1:14" x14ac:dyDescent="0.25">
      <c r="A13" s="78" t="s">
        <v>101</v>
      </c>
      <c r="B13" s="79" t="s">
        <v>102</v>
      </c>
      <c r="C13" s="79" t="s">
        <v>103</v>
      </c>
      <c r="D13" s="79" t="s">
        <v>104</v>
      </c>
      <c r="E13" s="79" t="s">
        <v>105</v>
      </c>
      <c r="F13" s="79" t="s">
        <v>106</v>
      </c>
      <c r="G13" s="79" t="s">
        <v>107</v>
      </c>
      <c r="I13" s="51">
        <f>SUBSTITUTE(G13,CHAR(160),)/SUBSTITUTE(F13,CHAR(160),)</f>
        <v>1.0262524084778419</v>
      </c>
      <c r="J13" s="51" t="str">
        <f t="shared" si="0"/>
        <v>3853</v>
      </c>
      <c r="K13" s="51">
        <f>I13*SUBSTITUTE(G13,CHAR(160),)</f>
        <v>4372.8615125240849</v>
      </c>
      <c r="M13" s="51" t="s">
        <v>2222</v>
      </c>
      <c r="N13" s="51">
        <v>4372.8615125240849</v>
      </c>
    </row>
    <row r="14" spans="1:14" x14ac:dyDescent="0.25">
      <c r="A14" s="78" t="s">
        <v>108</v>
      </c>
      <c r="B14" s="79" t="s">
        <v>109</v>
      </c>
      <c r="C14" s="79" t="s">
        <v>110</v>
      </c>
      <c r="D14" s="79" t="s">
        <v>111</v>
      </c>
      <c r="E14" s="79" t="s">
        <v>112</v>
      </c>
      <c r="F14" s="79" t="s">
        <v>113</v>
      </c>
      <c r="G14" s="79" t="s">
        <v>114</v>
      </c>
      <c r="I14" s="51">
        <f>SUBSTITUTE(G14,CHAR(160),)/SUBSTITUTE(F14,CHAR(160),)</f>
        <v>1.0325156873930406</v>
      </c>
      <c r="J14" s="51" t="str">
        <f t="shared" si="0"/>
        <v>1599</v>
      </c>
      <c r="K14" s="51">
        <f>I14*SUBSTITUTE(G14,CHAR(160),)</f>
        <v>1868.8533941814035</v>
      </c>
      <c r="M14" s="51" t="s">
        <v>2223</v>
      </c>
      <c r="N14" s="51">
        <v>1868.8533941814035</v>
      </c>
    </row>
    <row r="15" spans="1:14" x14ac:dyDescent="0.25">
      <c r="A15" s="78" t="s">
        <v>115</v>
      </c>
      <c r="B15" s="79" t="s">
        <v>116</v>
      </c>
      <c r="C15" s="79" t="s">
        <v>117</v>
      </c>
      <c r="D15" s="79" t="s">
        <v>118</v>
      </c>
      <c r="E15" s="79" t="s">
        <v>119</v>
      </c>
      <c r="F15" s="79" t="s">
        <v>120</v>
      </c>
      <c r="G15" s="79" t="s">
        <v>121</v>
      </c>
      <c r="I15" s="51">
        <f>SUBSTITUTE(G15,CHAR(160),)/SUBSTITUTE(F15,CHAR(160),)</f>
        <v>1.0251426156771604</v>
      </c>
      <c r="J15" s="51" t="str">
        <f t="shared" si="0"/>
        <v>4429</v>
      </c>
      <c r="K15" s="51">
        <f>I15*SUBSTITUTE(G15,CHAR(160),)</f>
        <v>4973.9919712655819</v>
      </c>
      <c r="M15" s="51" t="s">
        <v>2224</v>
      </c>
      <c r="N15" s="51">
        <v>4973.9919712655819</v>
      </c>
    </row>
    <row r="16" spans="1:14" x14ac:dyDescent="0.25">
      <c r="J16" s="51" t="str">
        <f t="shared" si="0"/>
        <v/>
      </c>
      <c r="M16" t="s">
        <v>2218</v>
      </c>
    </row>
    <row r="17" spans="1:14" x14ac:dyDescent="0.25">
      <c r="A17" s="51" t="s">
        <v>58</v>
      </c>
      <c r="J17" s="51" t="str">
        <f t="shared" si="0"/>
        <v/>
      </c>
      <c r="M17" s="51" t="s">
        <v>2218</v>
      </c>
    </row>
    <row r="18" spans="1:14" x14ac:dyDescent="0.25">
      <c r="A18" s="77" t="s">
        <v>42</v>
      </c>
      <c r="B18" s="77">
        <v>2005</v>
      </c>
      <c r="C18" s="77">
        <v>2009</v>
      </c>
      <c r="D18" s="77">
        <v>2010</v>
      </c>
      <c r="E18" s="77">
        <v>2015</v>
      </c>
      <c r="F18" s="77">
        <v>2020</v>
      </c>
      <c r="G18" s="77">
        <v>2025</v>
      </c>
      <c r="J18" s="51" t="str">
        <f t="shared" si="0"/>
        <v>2010</v>
      </c>
      <c r="M18" s="51" t="s">
        <v>2219</v>
      </c>
    </row>
    <row r="19" spans="1:14" x14ac:dyDescent="0.25">
      <c r="A19" s="78" t="s">
        <v>122</v>
      </c>
      <c r="B19" s="79">
        <v>691</v>
      </c>
      <c r="C19" s="79">
        <v>765</v>
      </c>
      <c r="D19" s="79">
        <v>782</v>
      </c>
      <c r="E19" s="79">
        <v>849</v>
      </c>
      <c r="F19" s="79">
        <v>883</v>
      </c>
      <c r="G19" s="79">
        <v>902</v>
      </c>
      <c r="I19" s="51">
        <f t="shared" ref="I19:I43" si="1">SUBSTITUTE(G19,CHAR(160),)/SUBSTITUTE(F19,CHAR(160),)</f>
        <v>1.0215175537938845</v>
      </c>
      <c r="J19" s="51" t="str">
        <f t="shared" si="0"/>
        <v>782</v>
      </c>
      <c r="K19" s="51">
        <f t="shared" ref="K19:K43" si="2">I19*SUBSTITUTE(G19,CHAR(160),)</f>
        <v>921.4088335220838</v>
      </c>
      <c r="M19" s="51" t="s">
        <v>2225</v>
      </c>
      <c r="N19" s="51">
        <v>921.4088335220838</v>
      </c>
    </row>
    <row r="20" spans="1:14" x14ac:dyDescent="0.25">
      <c r="A20" s="78" t="s">
        <v>123</v>
      </c>
      <c r="B20" s="79" t="s">
        <v>76</v>
      </c>
      <c r="C20" s="79" t="s">
        <v>124</v>
      </c>
      <c r="D20" s="79" t="s">
        <v>125</v>
      </c>
      <c r="E20" s="79" t="s">
        <v>126</v>
      </c>
      <c r="F20" s="79" t="s">
        <v>127</v>
      </c>
      <c r="G20" s="79" t="s">
        <v>128</v>
      </c>
      <c r="I20" s="51">
        <f t="shared" si="1"/>
        <v>1.0153922542204568</v>
      </c>
      <c r="J20" s="51" t="str">
        <f t="shared" si="0"/>
        <v>1819</v>
      </c>
      <c r="K20" s="51">
        <f t="shared" si="2"/>
        <v>2076.4771598808343</v>
      </c>
      <c r="M20" s="51" t="s">
        <v>2226</v>
      </c>
      <c r="N20" s="51">
        <v>2076.4771598808343</v>
      </c>
    </row>
    <row r="21" spans="1:14" x14ac:dyDescent="0.25">
      <c r="A21" s="78" t="s">
        <v>129</v>
      </c>
      <c r="B21" s="79" t="s">
        <v>130</v>
      </c>
      <c r="C21" s="79" t="s">
        <v>131</v>
      </c>
      <c r="D21" s="79" t="s">
        <v>132</v>
      </c>
      <c r="E21" s="79" t="s">
        <v>133</v>
      </c>
      <c r="F21" s="79" t="s">
        <v>134</v>
      </c>
      <c r="G21" s="79" t="s">
        <v>135</v>
      </c>
      <c r="I21" s="51">
        <f t="shared" si="1"/>
        <v>1.0135970333745365</v>
      </c>
      <c r="J21" s="51" t="str">
        <f t="shared" si="0"/>
        <v>2191</v>
      </c>
      <c r="K21" s="51">
        <f t="shared" si="2"/>
        <v>2493.4487021013597</v>
      </c>
      <c r="M21" s="51" t="s">
        <v>2227</v>
      </c>
      <c r="N21" s="51">
        <v>2493.4487021013597</v>
      </c>
    </row>
    <row r="22" spans="1:14" x14ac:dyDescent="0.25">
      <c r="A22" s="78" t="s">
        <v>136</v>
      </c>
      <c r="B22" s="79" t="s">
        <v>137</v>
      </c>
      <c r="C22" s="79" t="s">
        <v>138</v>
      </c>
      <c r="D22" s="79" t="s">
        <v>139</v>
      </c>
      <c r="E22" s="79" t="s">
        <v>140</v>
      </c>
      <c r="F22" s="79" t="s">
        <v>141</v>
      </c>
      <c r="G22" s="79" t="s">
        <v>142</v>
      </c>
      <c r="I22" s="51">
        <f t="shared" si="1"/>
        <v>1.0066978193146416</v>
      </c>
      <c r="J22" s="51" t="str">
        <f t="shared" si="0"/>
        <v>5852</v>
      </c>
      <c r="K22" s="51">
        <f t="shared" si="2"/>
        <v>6506.2880062305285</v>
      </c>
      <c r="M22" s="51" t="s">
        <v>2228</v>
      </c>
      <c r="N22" s="51">
        <v>6506.2880062305285</v>
      </c>
    </row>
    <row r="23" spans="1:14" x14ac:dyDescent="0.25">
      <c r="A23" s="78" t="s">
        <v>143</v>
      </c>
      <c r="B23" s="79" t="s">
        <v>144</v>
      </c>
      <c r="C23" s="79" t="s">
        <v>145</v>
      </c>
      <c r="D23" s="79" t="s">
        <v>146</v>
      </c>
      <c r="E23" s="79" t="s">
        <v>147</v>
      </c>
      <c r="F23" s="79" t="s">
        <v>148</v>
      </c>
      <c r="G23" s="79" t="s">
        <v>149</v>
      </c>
      <c r="I23" s="51">
        <f t="shared" si="1"/>
        <v>1.0092488157004287</v>
      </c>
      <c r="J23" s="51" t="str">
        <f t="shared" si="0"/>
        <v>3905</v>
      </c>
      <c r="K23" s="51">
        <f t="shared" si="2"/>
        <v>4515.3792014437176</v>
      </c>
      <c r="M23" s="51" t="s">
        <v>2229</v>
      </c>
      <c r="N23" s="51">
        <v>4515.3792014437176</v>
      </c>
    </row>
    <row r="24" spans="1:14" x14ac:dyDescent="0.25">
      <c r="A24" s="78" t="s">
        <v>150</v>
      </c>
      <c r="B24" s="79" t="s">
        <v>151</v>
      </c>
      <c r="C24" s="79" t="s">
        <v>152</v>
      </c>
      <c r="D24" s="79" t="s">
        <v>153</v>
      </c>
      <c r="E24" s="79" t="s">
        <v>154</v>
      </c>
      <c r="F24" s="79" t="s">
        <v>155</v>
      </c>
      <c r="G24" s="79" t="s">
        <v>156</v>
      </c>
      <c r="I24" s="51">
        <f t="shared" si="1"/>
        <v>1.0119009327758122</v>
      </c>
      <c r="J24" s="51" t="str">
        <f t="shared" si="0"/>
        <v>2818</v>
      </c>
      <c r="K24" s="51">
        <f t="shared" si="2"/>
        <v>3183.4403345127052</v>
      </c>
      <c r="M24" s="51" t="s">
        <v>2230</v>
      </c>
      <c r="N24" s="51">
        <v>3183.4403345127052</v>
      </c>
    </row>
    <row r="25" spans="1:14" x14ac:dyDescent="0.25">
      <c r="A25" s="78" t="s">
        <v>157</v>
      </c>
      <c r="B25" s="79">
        <v>728</v>
      </c>
      <c r="C25" s="79">
        <v>763</v>
      </c>
      <c r="D25" s="79">
        <v>772</v>
      </c>
      <c r="E25" s="79">
        <v>813</v>
      </c>
      <c r="F25" s="79">
        <v>843</v>
      </c>
      <c r="G25" s="79">
        <v>861</v>
      </c>
      <c r="I25" s="51">
        <f t="shared" si="1"/>
        <v>1.0213523131672597</v>
      </c>
      <c r="J25" s="51" t="str">
        <f t="shared" si="0"/>
        <v>772</v>
      </c>
      <c r="K25" s="51">
        <f t="shared" si="2"/>
        <v>879.38434163701061</v>
      </c>
      <c r="M25" s="51" t="s">
        <v>2231</v>
      </c>
      <c r="N25" s="51">
        <v>879.38434163701061</v>
      </c>
    </row>
    <row r="26" spans="1:14" x14ac:dyDescent="0.25">
      <c r="A26" s="78" t="s">
        <v>158</v>
      </c>
      <c r="B26" s="79" t="s">
        <v>159</v>
      </c>
      <c r="C26" s="79" t="s">
        <v>160</v>
      </c>
      <c r="D26" s="79" t="s">
        <v>161</v>
      </c>
      <c r="E26" s="79" t="s">
        <v>162</v>
      </c>
      <c r="F26" s="79" t="s">
        <v>163</v>
      </c>
      <c r="G26" s="79" t="s">
        <v>164</v>
      </c>
      <c r="I26" s="51">
        <f t="shared" si="1"/>
        <v>1.0102223358037312</v>
      </c>
      <c r="J26" s="51" t="str">
        <f t="shared" si="0"/>
        <v>3462</v>
      </c>
      <c r="K26" s="51">
        <f t="shared" si="2"/>
        <v>3993.4088934321494</v>
      </c>
      <c r="M26" s="51" t="s">
        <v>2232</v>
      </c>
      <c r="N26" s="51">
        <v>3993.4088934321494</v>
      </c>
    </row>
    <row r="27" spans="1:14" x14ac:dyDescent="0.25">
      <c r="A27" s="78" t="s">
        <v>165</v>
      </c>
      <c r="B27" s="79">
        <v>882</v>
      </c>
      <c r="C27" s="79" t="s">
        <v>166</v>
      </c>
      <c r="D27" s="79" t="s">
        <v>167</v>
      </c>
      <c r="E27" s="79" t="s">
        <v>168</v>
      </c>
      <c r="F27" s="79" t="s">
        <v>169</v>
      </c>
      <c r="G27" s="79" t="s">
        <v>170</v>
      </c>
      <c r="I27" s="51">
        <f t="shared" si="1"/>
        <v>1.01900826446281</v>
      </c>
      <c r="J27" s="51" t="str">
        <f t="shared" si="0"/>
        <v>1049</v>
      </c>
      <c r="K27" s="51">
        <f t="shared" si="2"/>
        <v>1256.4371900826447</v>
      </c>
      <c r="M27" s="51" t="s">
        <v>2233</v>
      </c>
      <c r="N27" s="51">
        <v>1256.4371900826447</v>
      </c>
    </row>
    <row r="28" spans="1:14" x14ac:dyDescent="0.25">
      <c r="A28" s="78" t="s">
        <v>171</v>
      </c>
      <c r="B28" s="79" t="s">
        <v>172</v>
      </c>
      <c r="C28" s="79" t="s">
        <v>173</v>
      </c>
      <c r="D28" s="79" t="s">
        <v>174</v>
      </c>
      <c r="E28" s="79" t="s">
        <v>175</v>
      </c>
      <c r="F28" s="79" t="s">
        <v>176</v>
      </c>
      <c r="G28" s="79" t="s">
        <v>177</v>
      </c>
      <c r="I28" s="51">
        <f t="shared" si="1"/>
        <v>1.0096852300242132</v>
      </c>
      <c r="J28" s="51" t="str">
        <f t="shared" si="0"/>
        <v>3719</v>
      </c>
      <c r="K28" s="51">
        <f t="shared" si="2"/>
        <v>4210.3874092009692</v>
      </c>
      <c r="M28" s="51" t="s">
        <v>2234</v>
      </c>
      <c r="N28" s="51">
        <v>4210.3874092009692</v>
      </c>
    </row>
    <row r="29" spans="1:14" x14ac:dyDescent="0.25">
      <c r="A29" s="78" t="s">
        <v>178</v>
      </c>
      <c r="B29" s="79" t="s">
        <v>179</v>
      </c>
      <c r="C29" s="79" t="s">
        <v>98</v>
      </c>
      <c r="D29" s="79" t="s">
        <v>180</v>
      </c>
      <c r="E29" s="79" t="s">
        <v>181</v>
      </c>
      <c r="F29" s="79" t="s">
        <v>182</v>
      </c>
      <c r="G29" s="79" t="s">
        <v>183</v>
      </c>
      <c r="I29" s="51">
        <f t="shared" si="1"/>
        <v>1.014137214137214</v>
      </c>
      <c r="J29" s="51" t="str">
        <f t="shared" si="0"/>
        <v>2146</v>
      </c>
      <c r="K29" s="51">
        <f t="shared" si="2"/>
        <v>2473.4806652806651</v>
      </c>
      <c r="M29" s="51" t="s">
        <v>2235</v>
      </c>
      <c r="N29" s="51">
        <v>2473.4806652806651</v>
      </c>
    </row>
    <row r="30" spans="1:14" x14ac:dyDescent="0.25">
      <c r="A30" s="78" t="s">
        <v>184</v>
      </c>
      <c r="B30" s="79" t="s">
        <v>185</v>
      </c>
      <c r="C30" s="79" t="s">
        <v>186</v>
      </c>
      <c r="D30" s="79" t="s">
        <v>187</v>
      </c>
      <c r="E30" s="79" t="s">
        <v>188</v>
      </c>
      <c r="F30" s="79" t="s">
        <v>189</v>
      </c>
      <c r="G30" s="79" t="s">
        <v>190</v>
      </c>
      <c r="I30" s="51">
        <f t="shared" si="1"/>
        <v>1.0176678445229681</v>
      </c>
      <c r="J30" s="51" t="str">
        <f t="shared" si="0"/>
        <v>1283</v>
      </c>
      <c r="K30" s="51">
        <f t="shared" si="2"/>
        <v>1465.4416961130742</v>
      </c>
      <c r="M30" s="51" t="s">
        <v>2236</v>
      </c>
      <c r="N30" s="51">
        <v>1465.4416961130742</v>
      </c>
    </row>
    <row r="31" spans="1:14" x14ac:dyDescent="0.25">
      <c r="A31" s="78" t="s">
        <v>191</v>
      </c>
      <c r="B31" s="79" t="s">
        <v>192</v>
      </c>
      <c r="C31" s="79" t="s">
        <v>193</v>
      </c>
      <c r="D31" s="79" t="s">
        <v>194</v>
      </c>
      <c r="E31" s="79" t="s">
        <v>195</v>
      </c>
      <c r="F31" s="79" t="s">
        <v>196</v>
      </c>
      <c r="G31" s="79" t="s">
        <v>197</v>
      </c>
      <c r="I31" s="51">
        <f t="shared" si="1"/>
        <v>1.0149181905678537</v>
      </c>
      <c r="J31" s="51" t="str">
        <f t="shared" si="0"/>
        <v>1848</v>
      </c>
      <c r="K31" s="51">
        <f t="shared" si="2"/>
        <v>2140.4624639076033</v>
      </c>
      <c r="M31" s="51" t="s">
        <v>2237</v>
      </c>
      <c r="N31" s="51">
        <v>2140.4624639076033</v>
      </c>
    </row>
    <row r="32" spans="1:14" x14ac:dyDescent="0.25">
      <c r="A32" s="78" t="s">
        <v>198</v>
      </c>
      <c r="B32" s="79">
        <v>918</v>
      </c>
      <c r="C32" s="79">
        <v>997</v>
      </c>
      <c r="D32" s="79" t="s">
        <v>199</v>
      </c>
      <c r="E32" s="79" t="s">
        <v>200</v>
      </c>
      <c r="F32" s="79" t="s">
        <v>201</v>
      </c>
      <c r="G32" s="79" t="s">
        <v>202</v>
      </c>
      <c r="I32" s="51">
        <f t="shared" si="1"/>
        <v>1.0194862710363153</v>
      </c>
      <c r="J32" s="51" t="str">
        <f t="shared" si="0"/>
        <v>1015</v>
      </c>
      <c r="K32" s="51">
        <f t="shared" si="2"/>
        <v>1173.4286979627989</v>
      </c>
      <c r="M32" s="51" t="s">
        <v>2238</v>
      </c>
      <c r="N32" s="51">
        <v>1173.4286979627989</v>
      </c>
    </row>
    <row r="33" spans="1:14" x14ac:dyDescent="0.25">
      <c r="A33" s="78" t="s">
        <v>203</v>
      </c>
      <c r="B33" s="79">
        <v>709</v>
      </c>
      <c r="C33" s="79">
        <v>794</v>
      </c>
      <c r="D33" s="79">
        <v>814</v>
      </c>
      <c r="E33" s="79">
        <v>889</v>
      </c>
      <c r="F33" s="79">
        <v>925</v>
      </c>
      <c r="G33" s="79">
        <v>944</v>
      </c>
      <c r="I33" s="51">
        <f t="shared" si="1"/>
        <v>1.0205405405405406</v>
      </c>
      <c r="J33" s="51" t="str">
        <f t="shared" si="0"/>
        <v>814</v>
      </c>
      <c r="K33" s="51">
        <f t="shared" si="2"/>
        <v>963.39027027027032</v>
      </c>
      <c r="M33" s="51" t="s">
        <v>2239</v>
      </c>
      <c r="N33" s="51">
        <v>963.39027027027032</v>
      </c>
    </row>
    <row r="34" spans="1:14" x14ac:dyDescent="0.25">
      <c r="A34" s="78" t="s">
        <v>204</v>
      </c>
      <c r="B34" s="79" t="s">
        <v>205</v>
      </c>
      <c r="C34" s="79" t="s">
        <v>90</v>
      </c>
      <c r="D34" s="79" t="s">
        <v>206</v>
      </c>
      <c r="E34" s="79" t="s">
        <v>207</v>
      </c>
      <c r="F34" s="79" t="s">
        <v>208</v>
      </c>
      <c r="G34" s="79" t="s">
        <v>209</v>
      </c>
      <c r="I34" s="51">
        <f t="shared" si="1"/>
        <v>1.0180586907449209</v>
      </c>
      <c r="J34" s="51" t="str">
        <f t="shared" si="0"/>
        <v>1192</v>
      </c>
      <c r="K34" s="51">
        <f t="shared" si="2"/>
        <v>1377.433408577878</v>
      </c>
      <c r="M34" s="51" t="s">
        <v>2240</v>
      </c>
      <c r="N34" s="51">
        <v>1377.433408577878</v>
      </c>
    </row>
    <row r="35" spans="1:14" x14ac:dyDescent="0.25">
      <c r="A35" s="78" t="s">
        <v>210</v>
      </c>
      <c r="B35" s="79" t="s">
        <v>211</v>
      </c>
      <c r="C35" s="79" t="s">
        <v>212</v>
      </c>
      <c r="D35" s="79" t="s">
        <v>213</v>
      </c>
      <c r="E35" s="79" t="s">
        <v>214</v>
      </c>
      <c r="F35" s="79" t="s">
        <v>215</v>
      </c>
      <c r="G35" s="79" t="s">
        <v>216</v>
      </c>
      <c r="I35" s="51">
        <f t="shared" si="1"/>
        <v>1.0151591712986356</v>
      </c>
      <c r="J35" s="51" t="str">
        <f t="shared" si="0"/>
        <v>1775</v>
      </c>
      <c r="K35" s="51">
        <f t="shared" si="2"/>
        <v>2039.4547751389589</v>
      </c>
      <c r="M35" s="51" t="s">
        <v>2241</v>
      </c>
      <c r="N35" s="51">
        <v>2039.4547751389589</v>
      </c>
    </row>
    <row r="36" spans="1:14" x14ac:dyDescent="0.25">
      <c r="A36" s="78" t="s">
        <v>217</v>
      </c>
      <c r="B36" s="79" t="s">
        <v>218</v>
      </c>
      <c r="C36" s="79" t="s">
        <v>219</v>
      </c>
      <c r="D36" s="79" t="s">
        <v>220</v>
      </c>
      <c r="E36" s="79" t="s">
        <v>221</v>
      </c>
      <c r="F36" s="79" t="s">
        <v>222</v>
      </c>
      <c r="G36" s="79" t="s">
        <v>223</v>
      </c>
      <c r="I36" s="51">
        <f t="shared" si="1"/>
        <v>1.0171165240289664</v>
      </c>
      <c r="J36" s="51" t="str">
        <f t="shared" si="0"/>
        <v>1316</v>
      </c>
      <c r="K36" s="51">
        <f t="shared" si="2"/>
        <v>1571.445029624753</v>
      </c>
      <c r="M36" s="51" t="s">
        <v>2242</v>
      </c>
      <c r="N36" s="51">
        <v>1571.445029624753</v>
      </c>
    </row>
    <row r="37" spans="1:14" x14ac:dyDescent="0.25">
      <c r="A37" s="78" t="s">
        <v>224</v>
      </c>
      <c r="B37" s="79">
        <v>936</v>
      </c>
      <c r="C37" s="79" t="s">
        <v>225</v>
      </c>
      <c r="D37" s="79" t="s">
        <v>226</v>
      </c>
      <c r="E37" s="79" t="s">
        <v>168</v>
      </c>
      <c r="F37" s="79" t="s">
        <v>227</v>
      </c>
      <c r="G37" s="79" t="s">
        <v>228</v>
      </c>
      <c r="I37" s="51">
        <f t="shared" si="1"/>
        <v>1.0190555095277547</v>
      </c>
      <c r="J37" s="51" t="str">
        <f t="shared" si="0"/>
        <v>1069</v>
      </c>
      <c r="K37" s="51">
        <f t="shared" si="2"/>
        <v>1253.4382767191382</v>
      </c>
      <c r="M37" s="51" t="s">
        <v>2243</v>
      </c>
      <c r="N37" s="51">
        <v>1253.4382767191382</v>
      </c>
    </row>
    <row r="38" spans="1:14" x14ac:dyDescent="0.25">
      <c r="A38" s="78" t="s">
        <v>229</v>
      </c>
      <c r="B38" s="79" t="s">
        <v>162</v>
      </c>
      <c r="C38" s="79" t="s">
        <v>230</v>
      </c>
      <c r="D38" s="79" t="s">
        <v>231</v>
      </c>
      <c r="E38" s="79" t="s">
        <v>232</v>
      </c>
      <c r="F38" s="79" t="s">
        <v>233</v>
      </c>
      <c r="G38" s="79" t="s">
        <v>234</v>
      </c>
      <c r="I38" s="51">
        <f t="shared" si="1"/>
        <v>1.0092592592592593</v>
      </c>
      <c r="J38" s="51" t="str">
        <f t="shared" si="0"/>
        <v>4092</v>
      </c>
      <c r="K38" s="51">
        <f t="shared" si="2"/>
        <v>4510.3796296296296</v>
      </c>
      <c r="M38" s="51" t="s">
        <v>2244</v>
      </c>
      <c r="N38" s="51">
        <v>4510.3796296296296</v>
      </c>
    </row>
    <row r="39" spans="1:14" x14ac:dyDescent="0.25">
      <c r="A39" s="78" t="s">
        <v>235</v>
      </c>
      <c r="B39" s="79" t="s">
        <v>236</v>
      </c>
      <c r="C39" s="79" t="s">
        <v>237</v>
      </c>
      <c r="D39" s="79" t="s">
        <v>238</v>
      </c>
      <c r="E39" s="79" t="s">
        <v>239</v>
      </c>
      <c r="F39" s="79" t="s">
        <v>240</v>
      </c>
      <c r="G39" s="79" t="s">
        <v>241</v>
      </c>
      <c r="I39" s="51">
        <f t="shared" si="1"/>
        <v>1.0094809196492061</v>
      </c>
      <c r="J39" s="51" t="str">
        <f t="shared" si="0"/>
        <v>3871</v>
      </c>
      <c r="K39" s="51">
        <f t="shared" si="2"/>
        <v>4299.3792367859687</v>
      </c>
      <c r="M39" s="51" t="s">
        <v>2245</v>
      </c>
      <c r="N39" s="51">
        <v>4299.3792367859687</v>
      </c>
    </row>
    <row r="40" spans="1:14" x14ac:dyDescent="0.25">
      <c r="A40" s="78" t="s">
        <v>242</v>
      </c>
      <c r="B40" s="79" t="s">
        <v>243</v>
      </c>
      <c r="C40" s="79" t="s">
        <v>244</v>
      </c>
      <c r="D40" s="79" t="s">
        <v>245</v>
      </c>
      <c r="E40" s="79" t="s">
        <v>246</v>
      </c>
      <c r="F40" s="79" t="s">
        <v>247</v>
      </c>
      <c r="G40" s="79" t="s">
        <v>248</v>
      </c>
      <c r="I40" s="51">
        <f t="shared" si="1"/>
        <v>1.0026155187445509</v>
      </c>
      <c r="J40" s="51" t="str">
        <f t="shared" si="0"/>
        <v>11950</v>
      </c>
      <c r="K40" s="51">
        <f t="shared" si="2"/>
        <v>12683.086312118568</v>
      </c>
      <c r="M40" s="51" t="s">
        <v>2246</v>
      </c>
      <c r="N40" s="51">
        <v>12683.086312118568</v>
      </c>
    </row>
    <row r="41" spans="1:14" x14ac:dyDescent="0.25">
      <c r="A41" s="78" t="s">
        <v>249</v>
      </c>
      <c r="B41" s="79" t="s">
        <v>250</v>
      </c>
      <c r="C41" s="79" t="s">
        <v>251</v>
      </c>
      <c r="D41" s="79" t="s">
        <v>252</v>
      </c>
      <c r="E41" s="79" t="s">
        <v>253</v>
      </c>
      <c r="F41" s="79" t="s">
        <v>254</v>
      </c>
      <c r="G41" s="79" t="s">
        <v>255</v>
      </c>
      <c r="I41" s="51">
        <f t="shared" si="1"/>
        <v>1.0093821510297483</v>
      </c>
      <c r="J41" s="51" t="str">
        <f t="shared" si="0"/>
        <v>3918</v>
      </c>
      <c r="K41" s="51">
        <f t="shared" si="2"/>
        <v>4452.3846681922196</v>
      </c>
      <c r="M41" s="51" t="s">
        <v>2247</v>
      </c>
      <c r="N41" s="51">
        <v>4452.3846681922196</v>
      </c>
    </row>
    <row r="42" spans="1:14" x14ac:dyDescent="0.25">
      <c r="A42" s="78" t="s">
        <v>256</v>
      </c>
      <c r="B42" s="79" t="s">
        <v>257</v>
      </c>
      <c r="C42" s="79" t="s">
        <v>258</v>
      </c>
      <c r="D42" s="79" t="s">
        <v>259</v>
      </c>
      <c r="E42" s="79" t="s">
        <v>260</v>
      </c>
      <c r="F42" s="79" t="s">
        <v>261</v>
      </c>
      <c r="G42" s="79" t="s">
        <v>262</v>
      </c>
      <c r="I42" s="51">
        <f t="shared" si="1"/>
        <v>1.0010634362862956</v>
      </c>
      <c r="J42" s="51" t="str">
        <f t="shared" si="0"/>
        <v>20262</v>
      </c>
      <c r="K42" s="51">
        <f t="shared" si="2"/>
        <v>21674.024459034586</v>
      </c>
      <c r="M42" s="51" t="s">
        <v>2248</v>
      </c>
      <c r="N42" s="51">
        <v>21674.024459034586</v>
      </c>
    </row>
    <row r="43" spans="1:14" x14ac:dyDescent="0.25">
      <c r="A43" s="78" t="s">
        <v>263</v>
      </c>
      <c r="B43" s="79">
        <v>843</v>
      </c>
      <c r="C43" s="79">
        <v>888</v>
      </c>
      <c r="D43" s="79">
        <v>900</v>
      </c>
      <c r="E43" s="79">
        <v>950</v>
      </c>
      <c r="F43" s="79">
        <v>984</v>
      </c>
      <c r="G43" s="79" t="s">
        <v>264</v>
      </c>
      <c r="I43" s="51">
        <f t="shared" si="1"/>
        <v>1.0203252032520325</v>
      </c>
      <c r="J43" s="51" t="str">
        <f t="shared" si="0"/>
        <v>900</v>
      </c>
      <c r="K43" s="51">
        <f t="shared" si="2"/>
        <v>1024.4065040650405</v>
      </c>
      <c r="M43" s="51" t="s">
        <v>2249</v>
      </c>
      <c r="N43" s="51">
        <v>1024.4065040650405</v>
      </c>
    </row>
    <row r="44" spans="1:14" x14ac:dyDescent="0.25">
      <c r="J44" s="51" t="str">
        <f t="shared" si="0"/>
        <v/>
      </c>
      <c r="M44" t="s">
        <v>2218</v>
      </c>
    </row>
    <row r="45" spans="1:14" x14ac:dyDescent="0.25">
      <c r="A45" s="51" t="s">
        <v>46</v>
      </c>
      <c r="J45" s="51" t="str">
        <f t="shared" si="0"/>
        <v/>
      </c>
      <c r="M45" s="51" t="s">
        <v>2218</v>
      </c>
    </row>
    <row r="46" spans="1:14" x14ac:dyDescent="0.25">
      <c r="A46" s="77" t="s">
        <v>42</v>
      </c>
      <c r="B46" s="77">
        <v>2005</v>
      </c>
      <c r="C46" s="77">
        <v>2009</v>
      </c>
      <c r="D46" s="77">
        <v>2010</v>
      </c>
      <c r="E46" s="77">
        <v>2015</v>
      </c>
      <c r="F46" s="77">
        <v>2020</v>
      </c>
      <c r="G46" s="77">
        <v>2025</v>
      </c>
      <c r="J46" s="51" t="str">
        <f t="shared" si="0"/>
        <v>2010</v>
      </c>
      <c r="M46" s="51" t="s">
        <v>2219</v>
      </c>
    </row>
    <row r="47" spans="1:14" x14ac:dyDescent="0.25">
      <c r="A47" s="78" t="s">
        <v>265</v>
      </c>
      <c r="B47" s="79" t="s">
        <v>266</v>
      </c>
      <c r="C47" s="79" t="s">
        <v>267</v>
      </c>
      <c r="D47" s="79" t="s">
        <v>268</v>
      </c>
      <c r="E47" s="79" t="s">
        <v>269</v>
      </c>
      <c r="F47" s="79" t="s">
        <v>270</v>
      </c>
      <c r="G47" s="79" t="s">
        <v>271</v>
      </c>
      <c r="I47" s="51">
        <f t="shared" ref="I47:I110" si="3">SUBSTITUTE(G47,CHAR(160),)/SUBSTITUTE(F47,CHAR(160),)</f>
        <v>1.0653266331658291</v>
      </c>
      <c r="J47" s="51" t="str">
        <f t="shared" si="0"/>
        <v>1663</v>
      </c>
      <c r="K47" s="51">
        <f t="shared" ref="K47:K110" si="4">I47*SUBSTITUTE(G47,CHAR(160),)</f>
        <v>2258.4924623115576</v>
      </c>
      <c r="M47" s="51" t="s">
        <v>2250</v>
      </c>
      <c r="N47" s="51">
        <v>2258.4924623115576</v>
      </c>
    </row>
    <row r="48" spans="1:14" x14ac:dyDescent="0.25">
      <c r="A48" s="78" t="s">
        <v>272</v>
      </c>
      <c r="B48" s="79" t="s">
        <v>273</v>
      </c>
      <c r="C48" s="79" t="s">
        <v>274</v>
      </c>
      <c r="D48" s="79" t="s">
        <v>275</v>
      </c>
      <c r="E48" s="79" t="s">
        <v>276</v>
      </c>
      <c r="F48" s="79" t="s">
        <v>277</v>
      </c>
      <c r="G48" s="79" t="s">
        <v>278</v>
      </c>
      <c r="I48" s="51">
        <f t="shared" si="3"/>
        <v>1.0686274509803921</v>
      </c>
      <c r="J48" s="51" t="str">
        <f t="shared" si="0"/>
        <v>1130</v>
      </c>
      <c r="K48" s="51">
        <f t="shared" si="4"/>
        <v>1514.2450980392157</v>
      </c>
      <c r="M48" s="51" t="s">
        <v>2251</v>
      </c>
      <c r="N48" s="51">
        <v>1514.2450980392157</v>
      </c>
    </row>
    <row r="49" spans="1:14" x14ac:dyDescent="0.25">
      <c r="A49" s="78" t="s">
        <v>279</v>
      </c>
      <c r="B49" s="79" t="s">
        <v>280</v>
      </c>
      <c r="C49" s="79" t="s">
        <v>281</v>
      </c>
      <c r="D49" s="79" t="s">
        <v>282</v>
      </c>
      <c r="E49" s="79" t="s">
        <v>283</v>
      </c>
      <c r="F49" s="79" t="s">
        <v>284</v>
      </c>
      <c r="G49" s="79" t="s">
        <v>285</v>
      </c>
      <c r="I49" s="51">
        <f t="shared" si="3"/>
        <v>1.068241469816273</v>
      </c>
      <c r="J49" s="51" t="str">
        <f t="shared" si="0"/>
        <v>1213</v>
      </c>
      <c r="K49" s="51">
        <f t="shared" si="4"/>
        <v>1739.0971128608924</v>
      </c>
      <c r="M49" s="51" t="s">
        <v>2252</v>
      </c>
      <c r="N49" s="51">
        <v>1739.0971128608924</v>
      </c>
    </row>
    <row r="50" spans="1:14" x14ac:dyDescent="0.25">
      <c r="A50" s="78" t="s">
        <v>286</v>
      </c>
      <c r="B50" s="79" t="s">
        <v>287</v>
      </c>
      <c r="C50" s="79" t="s">
        <v>288</v>
      </c>
      <c r="D50" s="79" t="s">
        <v>289</v>
      </c>
      <c r="E50" s="79" t="s">
        <v>290</v>
      </c>
      <c r="F50" s="79" t="s">
        <v>291</v>
      </c>
      <c r="G50" s="79" t="s">
        <v>292</v>
      </c>
      <c r="I50" s="51">
        <f t="shared" si="3"/>
        <v>1.0646455639768169</v>
      </c>
      <c r="J50" s="51" t="str">
        <f t="shared" si="0"/>
        <v>1932</v>
      </c>
      <c r="K50" s="51">
        <f t="shared" si="4"/>
        <v>2542.3736067766386</v>
      </c>
      <c r="M50" s="51" t="s">
        <v>2253</v>
      </c>
      <c r="N50" s="51">
        <v>2542.3736067766386</v>
      </c>
    </row>
    <row r="51" spans="1:14" x14ac:dyDescent="0.25">
      <c r="A51" s="78" t="s">
        <v>293</v>
      </c>
      <c r="B51" s="79" t="s">
        <v>294</v>
      </c>
      <c r="C51" s="79" t="s">
        <v>295</v>
      </c>
      <c r="D51" s="79" t="s">
        <v>296</v>
      </c>
      <c r="E51" s="79" t="s">
        <v>297</v>
      </c>
      <c r="F51" s="79" t="s">
        <v>298</v>
      </c>
      <c r="G51" s="79" t="s">
        <v>299</v>
      </c>
      <c r="I51" s="51">
        <f t="shared" si="3"/>
        <v>1.0505036373810857</v>
      </c>
      <c r="J51" s="51" t="str">
        <f t="shared" si="0"/>
        <v>12385</v>
      </c>
      <c r="K51" s="51">
        <f t="shared" si="4"/>
        <v>15776.463626189145</v>
      </c>
      <c r="M51" s="51" t="s">
        <v>2254</v>
      </c>
      <c r="N51" s="51">
        <v>15776.463626189145</v>
      </c>
    </row>
    <row r="52" spans="1:14" x14ac:dyDescent="0.25">
      <c r="A52" s="78" t="s">
        <v>300</v>
      </c>
      <c r="B52" s="79">
        <v>794</v>
      </c>
      <c r="C52" s="79">
        <v>889</v>
      </c>
      <c r="D52" s="79">
        <v>914</v>
      </c>
      <c r="E52" s="79" t="s">
        <v>301</v>
      </c>
      <c r="F52" s="79" t="s">
        <v>302</v>
      </c>
      <c r="G52" s="79" t="s">
        <v>303</v>
      </c>
      <c r="I52" s="51">
        <f t="shared" si="3"/>
        <v>1.0700525394045535</v>
      </c>
      <c r="J52" s="51" t="str">
        <f t="shared" si="0"/>
        <v>914</v>
      </c>
      <c r="K52" s="51">
        <f t="shared" si="4"/>
        <v>1307.6042031523643</v>
      </c>
      <c r="M52" s="51" t="s">
        <v>2255</v>
      </c>
      <c r="N52" s="51">
        <v>1307.6042031523643</v>
      </c>
    </row>
    <row r="53" spans="1:14" x14ac:dyDescent="0.25">
      <c r="A53" s="78" t="s">
        <v>304</v>
      </c>
      <c r="B53" s="79">
        <v>911</v>
      </c>
      <c r="C53" s="79">
        <v>957</v>
      </c>
      <c r="D53" s="79">
        <v>969</v>
      </c>
      <c r="E53" s="79" t="s">
        <v>305</v>
      </c>
      <c r="F53" s="79" t="s">
        <v>306</v>
      </c>
      <c r="G53" s="79" t="s">
        <v>307</v>
      </c>
      <c r="I53" s="51">
        <f t="shared" si="3"/>
        <v>1.0695422535211268</v>
      </c>
      <c r="J53" s="51" t="str">
        <f t="shared" si="0"/>
        <v>969</v>
      </c>
      <c r="K53" s="51">
        <f t="shared" si="4"/>
        <v>1299.493838028169</v>
      </c>
      <c r="M53" s="51" t="s">
        <v>2256</v>
      </c>
      <c r="N53" s="51">
        <v>1299.493838028169</v>
      </c>
    </row>
    <row r="54" spans="1:14" x14ac:dyDescent="0.25">
      <c r="A54" s="78" t="s">
        <v>308</v>
      </c>
      <c r="B54" s="79" t="s">
        <v>309</v>
      </c>
      <c r="C54" s="79" t="s">
        <v>310</v>
      </c>
      <c r="D54" s="79" t="s">
        <v>311</v>
      </c>
      <c r="E54" s="79" t="s">
        <v>312</v>
      </c>
      <c r="F54" s="79" t="s">
        <v>313</v>
      </c>
      <c r="G54" s="79" t="s">
        <v>314</v>
      </c>
      <c r="I54" s="51">
        <f t="shared" si="3"/>
        <v>1.0598775232479021</v>
      </c>
      <c r="J54" s="51" t="str">
        <f t="shared" si="0"/>
        <v>3597</v>
      </c>
      <c r="K54" s="51">
        <f t="shared" si="4"/>
        <v>4952.8076661374462</v>
      </c>
      <c r="M54" s="51" t="s">
        <v>2257</v>
      </c>
      <c r="N54" s="51">
        <v>4952.8076661374462</v>
      </c>
    </row>
    <row r="55" spans="1:14" x14ac:dyDescent="0.25">
      <c r="A55" s="78" t="s">
        <v>315</v>
      </c>
      <c r="B55" s="79">
        <v>801</v>
      </c>
      <c r="C55" s="79">
        <v>839</v>
      </c>
      <c r="D55" s="79">
        <v>849</v>
      </c>
      <c r="E55" s="79">
        <v>913</v>
      </c>
      <c r="F55" s="79">
        <v>994</v>
      </c>
      <c r="G55" s="79" t="s">
        <v>316</v>
      </c>
      <c r="I55" s="51">
        <f t="shared" si="3"/>
        <v>1.0704225352112675</v>
      </c>
      <c r="J55" s="51" t="str">
        <f t="shared" si="0"/>
        <v>849</v>
      </c>
      <c r="K55" s="51">
        <f t="shared" si="4"/>
        <v>1138.9295774647887</v>
      </c>
      <c r="M55" s="51" t="s">
        <v>2258</v>
      </c>
      <c r="N55" s="51">
        <v>1138.9295774647887</v>
      </c>
    </row>
    <row r="56" spans="1:14" x14ac:dyDescent="0.25">
      <c r="A56" s="78" t="s">
        <v>317</v>
      </c>
      <c r="B56" s="79" t="s">
        <v>318</v>
      </c>
      <c r="C56" s="79" t="s">
        <v>319</v>
      </c>
      <c r="D56" s="79" t="s">
        <v>320</v>
      </c>
      <c r="E56" s="79" t="s">
        <v>321</v>
      </c>
      <c r="F56" s="79" t="s">
        <v>322</v>
      </c>
      <c r="G56" s="79" t="s">
        <v>323</v>
      </c>
      <c r="I56" s="51">
        <f t="shared" si="3"/>
        <v>1.062738301559792</v>
      </c>
      <c r="J56" s="51" t="str">
        <f t="shared" si="0"/>
        <v>2415</v>
      </c>
      <c r="K56" s="51">
        <f t="shared" si="4"/>
        <v>3258.3556325823224</v>
      </c>
      <c r="M56" s="51" t="s">
        <v>2259</v>
      </c>
      <c r="N56" s="51">
        <v>3258.3556325823224</v>
      </c>
    </row>
    <row r="57" spans="1:14" x14ac:dyDescent="0.25">
      <c r="A57" s="78" t="s">
        <v>324</v>
      </c>
      <c r="B57" s="79" t="s">
        <v>325</v>
      </c>
      <c r="C57" s="79" t="s">
        <v>326</v>
      </c>
      <c r="D57" s="79" t="s">
        <v>327</v>
      </c>
      <c r="E57" s="79" t="s">
        <v>328</v>
      </c>
      <c r="F57" s="79" t="s">
        <v>329</v>
      </c>
      <c r="G57" s="79" t="s">
        <v>330</v>
      </c>
      <c r="I57" s="51">
        <f t="shared" si="3"/>
        <v>1.0640713706407137</v>
      </c>
      <c r="J57" s="51" t="str">
        <f t="shared" si="0"/>
        <v>2062</v>
      </c>
      <c r="K57" s="51">
        <f t="shared" si="4"/>
        <v>2792.1232765612326</v>
      </c>
      <c r="M57" s="51" t="s">
        <v>2260</v>
      </c>
      <c r="N57" s="51">
        <v>2792.1232765612326</v>
      </c>
    </row>
    <row r="58" spans="1:14" x14ac:dyDescent="0.25">
      <c r="A58" s="78" t="s">
        <v>331</v>
      </c>
      <c r="B58" s="79" t="s">
        <v>332</v>
      </c>
      <c r="C58" s="79" t="s">
        <v>333</v>
      </c>
      <c r="D58" s="79" t="s">
        <v>334</v>
      </c>
      <c r="E58" s="79" t="s">
        <v>335</v>
      </c>
      <c r="F58" s="79" t="s">
        <v>336</v>
      </c>
      <c r="G58" s="79" t="s">
        <v>337</v>
      </c>
      <c r="I58" s="51">
        <f t="shared" si="3"/>
        <v>1.0574243968739381</v>
      </c>
      <c r="J58" s="51" t="str">
        <f t="shared" si="0"/>
        <v>4961</v>
      </c>
      <c r="K58" s="51">
        <f t="shared" si="4"/>
        <v>6581.4094461433906</v>
      </c>
      <c r="M58" s="51" t="s">
        <v>2261</v>
      </c>
      <c r="N58" s="51">
        <v>6581.4094461433906</v>
      </c>
    </row>
    <row r="59" spans="1:14" x14ac:dyDescent="0.25">
      <c r="A59" s="78" t="s">
        <v>338</v>
      </c>
      <c r="B59" s="79">
        <v>761</v>
      </c>
      <c r="C59" s="79">
        <v>825</v>
      </c>
      <c r="D59" s="79">
        <v>842</v>
      </c>
      <c r="E59" s="79">
        <v>931</v>
      </c>
      <c r="F59" s="79" t="s">
        <v>339</v>
      </c>
      <c r="G59" s="79" t="s">
        <v>340</v>
      </c>
      <c r="I59" s="51">
        <f t="shared" si="3"/>
        <v>1.0705882352941176</v>
      </c>
      <c r="J59" s="51" t="str">
        <f t="shared" si="0"/>
        <v>842</v>
      </c>
      <c r="K59" s="51">
        <f t="shared" si="4"/>
        <v>1169.0823529411764</v>
      </c>
      <c r="M59" s="51" t="s">
        <v>2262</v>
      </c>
      <c r="N59" s="51">
        <v>1169.0823529411764</v>
      </c>
    </row>
    <row r="60" spans="1:14" x14ac:dyDescent="0.25">
      <c r="A60" s="78" t="s">
        <v>341</v>
      </c>
      <c r="B60" s="79" t="s">
        <v>342</v>
      </c>
      <c r="C60" s="79" t="s">
        <v>343</v>
      </c>
      <c r="D60" s="79" t="s">
        <v>344</v>
      </c>
      <c r="E60" s="79" t="s">
        <v>345</v>
      </c>
      <c r="F60" s="79" t="s">
        <v>346</v>
      </c>
      <c r="G60" s="79" t="s">
        <v>347</v>
      </c>
      <c r="I60" s="51">
        <f t="shared" si="3"/>
        <v>1.0524063153890051</v>
      </c>
      <c r="J60" s="51" t="str">
        <f t="shared" si="0"/>
        <v>9401</v>
      </c>
      <c r="K60" s="51">
        <f t="shared" si="4"/>
        <v>11644.875879779342</v>
      </c>
      <c r="M60" s="51" t="s">
        <v>2263</v>
      </c>
      <c r="N60" s="51">
        <v>11644.875879779342</v>
      </c>
    </row>
    <row r="61" spans="1:14" x14ac:dyDescent="0.25">
      <c r="A61" s="78" t="s">
        <v>348</v>
      </c>
      <c r="B61" s="79">
        <v>725</v>
      </c>
      <c r="C61" s="79">
        <v>769</v>
      </c>
      <c r="D61" s="79">
        <v>781</v>
      </c>
      <c r="E61" s="79">
        <v>850</v>
      </c>
      <c r="F61" s="79">
        <v>928</v>
      </c>
      <c r="G61" s="79">
        <v>994</v>
      </c>
      <c r="I61" s="51">
        <f t="shared" si="3"/>
        <v>1.0711206896551724</v>
      </c>
      <c r="J61" s="51" t="str">
        <f t="shared" si="0"/>
        <v>781</v>
      </c>
      <c r="K61" s="51">
        <f t="shared" si="4"/>
        <v>1064.6939655172414</v>
      </c>
      <c r="M61" s="51" t="s">
        <v>2264</v>
      </c>
      <c r="N61" s="51">
        <v>1064.6939655172414</v>
      </c>
    </row>
    <row r="62" spans="1:14" x14ac:dyDescent="0.25">
      <c r="A62" s="78" t="s">
        <v>349</v>
      </c>
      <c r="B62" s="79" t="s">
        <v>350</v>
      </c>
      <c r="C62" s="79" t="s">
        <v>351</v>
      </c>
      <c r="D62" s="79" t="s">
        <v>352</v>
      </c>
      <c r="E62" s="79" t="s">
        <v>353</v>
      </c>
      <c r="F62" s="79" t="s">
        <v>354</v>
      </c>
      <c r="G62" s="79" t="s">
        <v>355</v>
      </c>
      <c r="I62" s="51">
        <f t="shared" si="3"/>
        <v>1.0605749486652978</v>
      </c>
      <c r="J62" s="51" t="str">
        <f t="shared" si="0"/>
        <v>3306</v>
      </c>
      <c r="K62" s="51">
        <f t="shared" si="4"/>
        <v>4382.29568788501</v>
      </c>
      <c r="M62" s="51" t="s">
        <v>2265</v>
      </c>
      <c r="N62" s="51">
        <v>4382.29568788501</v>
      </c>
    </row>
    <row r="63" spans="1:14" x14ac:dyDescent="0.25">
      <c r="A63" s="78" t="s">
        <v>356</v>
      </c>
      <c r="B63" s="79">
        <v>736</v>
      </c>
      <c r="C63" s="79">
        <v>783</v>
      </c>
      <c r="D63" s="79">
        <v>795</v>
      </c>
      <c r="E63" s="79">
        <v>867</v>
      </c>
      <c r="F63" s="79">
        <v>947</v>
      </c>
      <c r="G63" s="79" t="s">
        <v>357</v>
      </c>
      <c r="I63" s="51">
        <f t="shared" si="3"/>
        <v>1.0707497360084477</v>
      </c>
      <c r="J63" s="51" t="str">
        <f t="shared" si="0"/>
        <v>795</v>
      </c>
      <c r="K63" s="51">
        <f t="shared" si="4"/>
        <v>1085.7402323125659</v>
      </c>
      <c r="M63" s="51" t="s">
        <v>2266</v>
      </c>
      <c r="N63" s="51">
        <v>1085.7402323125659</v>
      </c>
    </row>
    <row r="64" spans="1:14" x14ac:dyDescent="0.25">
      <c r="A64" s="78" t="s">
        <v>358</v>
      </c>
      <c r="B64" s="79" t="s">
        <v>359</v>
      </c>
      <c r="C64" s="79" t="s">
        <v>73</v>
      </c>
      <c r="D64" s="79" t="s">
        <v>360</v>
      </c>
      <c r="E64" s="79" t="s">
        <v>361</v>
      </c>
      <c r="F64" s="79" t="s">
        <v>362</v>
      </c>
      <c r="G64" s="79" t="s">
        <v>363</v>
      </c>
      <c r="I64" s="51">
        <f t="shared" si="3"/>
        <v>1.0661282180716809</v>
      </c>
      <c r="J64" s="51" t="str">
        <f t="shared" si="0"/>
        <v>1546</v>
      </c>
      <c r="K64" s="51">
        <f t="shared" si="4"/>
        <v>2251.6627965673902</v>
      </c>
      <c r="M64" s="51" t="s">
        <v>2267</v>
      </c>
      <c r="N64" s="51">
        <v>2251.6627965673902</v>
      </c>
    </row>
    <row r="65" spans="1:14" x14ac:dyDescent="0.25">
      <c r="A65" s="78" t="s">
        <v>364</v>
      </c>
      <c r="B65" s="79" t="s">
        <v>365</v>
      </c>
      <c r="C65" s="79" t="s">
        <v>366</v>
      </c>
      <c r="D65" s="79" t="s">
        <v>367</v>
      </c>
      <c r="E65" s="79" t="s">
        <v>368</v>
      </c>
      <c r="F65" s="79" t="s">
        <v>369</v>
      </c>
      <c r="G65" s="79" t="s">
        <v>370</v>
      </c>
      <c r="I65" s="51">
        <f t="shared" si="3"/>
        <v>1.0680000000000001</v>
      </c>
      <c r="J65" s="51" t="str">
        <f t="shared" si="0"/>
        <v>1251</v>
      </c>
      <c r="K65" s="51">
        <f t="shared" si="4"/>
        <v>1710.9360000000001</v>
      </c>
      <c r="M65" s="51" t="s">
        <v>2268</v>
      </c>
      <c r="N65" s="51">
        <v>1710.9360000000001</v>
      </c>
    </row>
    <row r="66" spans="1:14" x14ac:dyDescent="0.25">
      <c r="A66" s="78" t="s">
        <v>371</v>
      </c>
      <c r="B66" s="79" t="s">
        <v>372</v>
      </c>
      <c r="C66" s="79" t="s">
        <v>373</v>
      </c>
      <c r="D66" s="79" t="s">
        <v>374</v>
      </c>
      <c r="E66" s="79" t="s">
        <v>375</v>
      </c>
      <c r="F66" s="79" t="s">
        <v>376</v>
      </c>
      <c r="G66" s="79" t="s">
        <v>377</v>
      </c>
      <c r="I66" s="51">
        <f t="shared" si="3"/>
        <v>1.0569180934752429</v>
      </c>
      <c r="J66" s="51" t="str">
        <f t="shared" si="0"/>
        <v>5347</v>
      </c>
      <c r="K66" s="51">
        <f t="shared" si="4"/>
        <v>7242.0027764923643</v>
      </c>
      <c r="M66" s="51" t="s">
        <v>2269</v>
      </c>
      <c r="N66" s="51">
        <v>7242.0027764923643</v>
      </c>
    </row>
    <row r="67" spans="1:14" x14ac:dyDescent="0.25">
      <c r="A67" s="78" t="s">
        <v>378</v>
      </c>
      <c r="B67" s="79">
        <v>773</v>
      </c>
      <c r="C67" s="79">
        <v>911</v>
      </c>
      <c r="D67" s="79">
        <v>949</v>
      </c>
      <c r="E67" s="79" t="s">
        <v>379</v>
      </c>
      <c r="F67" s="79" t="s">
        <v>380</v>
      </c>
      <c r="G67" s="79" t="s">
        <v>381</v>
      </c>
      <c r="I67" s="51">
        <f t="shared" si="3"/>
        <v>1.0706260032102728</v>
      </c>
      <c r="J67" s="51" t="str">
        <f t="shared" si="0"/>
        <v>949</v>
      </c>
      <c r="K67" s="51">
        <f t="shared" si="4"/>
        <v>1428.215088282504</v>
      </c>
      <c r="M67" s="51" t="s">
        <v>2270</v>
      </c>
      <c r="N67" s="51">
        <v>1428.215088282504</v>
      </c>
    </row>
    <row r="68" spans="1:14" x14ac:dyDescent="0.25">
      <c r="A68" s="78" t="s">
        <v>382</v>
      </c>
      <c r="B68" s="79" t="s">
        <v>383</v>
      </c>
      <c r="C68" s="79" t="s">
        <v>384</v>
      </c>
      <c r="D68" s="79" t="s">
        <v>385</v>
      </c>
      <c r="E68" s="79" t="s">
        <v>386</v>
      </c>
      <c r="F68" s="79" t="s">
        <v>387</v>
      </c>
      <c r="G68" s="79" t="s">
        <v>388</v>
      </c>
      <c r="I68" s="51">
        <f t="shared" si="3"/>
        <v>1.0574284262239539</v>
      </c>
      <c r="J68" s="51" t="str">
        <f t="shared" ref="J68:J131" si="5">SUBSTITUTE(D68,CHAR(160),)</f>
        <v>4969</v>
      </c>
      <c r="K68" s="51">
        <f t="shared" si="4"/>
        <v>6600.4682364899209</v>
      </c>
      <c r="M68" s="51" t="s">
        <v>2271</v>
      </c>
      <c r="N68" s="51">
        <v>6600.4682364899209</v>
      </c>
    </row>
    <row r="69" spans="1:14" x14ac:dyDescent="0.25">
      <c r="A69" s="78" t="s">
        <v>389</v>
      </c>
      <c r="B69" s="79" t="s">
        <v>390</v>
      </c>
      <c r="C69" s="79" t="s">
        <v>391</v>
      </c>
      <c r="D69" s="79" t="s">
        <v>392</v>
      </c>
      <c r="E69" s="79" t="s">
        <v>393</v>
      </c>
      <c r="F69" s="79" t="s">
        <v>394</v>
      </c>
      <c r="G69" s="79" t="s">
        <v>395</v>
      </c>
      <c r="I69" s="51">
        <f t="shared" si="3"/>
        <v>1.0667098445595855</v>
      </c>
      <c r="J69" s="51" t="str">
        <f t="shared" si="5"/>
        <v>1378</v>
      </c>
      <c r="K69" s="51">
        <f t="shared" si="4"/>
        <v>1756.8711139896373</v>
      </c>
      <c r="M69" s="51" t="s">
        <v>2272</v>
      </c>
      <c r="N69" s="51">
        <v>1756.8711139896373</v>
      </c>
    </row>
    <row r="70" spans="1:14" x14ac:dyDescent="0.25">
      <c r="A70" s="78" t="s">
        <v>396</v>
      </c>
      <c r="B70" s="79">
        <v>739</v>
      </c>
      <c r="C70" s="79">
        <v>804</v>
      </c>
      <c r="D70" s="79">
        <v>821</v>
      </c>
      <c r="E70" s="79">
        <v>912</v>
      </c>
      <c r="F70" s="79">
        <v>999</v>
      </c>
      <c r="G70" s="79" t="s">
        <v>397</v>
      </c>
      <c r="I70" s="51">
        <f t="shared" si="3"/>
        <v>1.0710710710710711</v>
      </c>
      <c r="J70" s="51" t="str">
        <f t="shared" si="5"/>
        <v>821</v>
      </c>
      <c r="K70" s="51">
        <f t="shared" si="4"/>
        <v>1146.0460460460461</v>
      </c>
      <c r="M70" s="51" t="s">
        <v>2273</v>
      </c>
      <c r="N70" s="51">
        <v>1146.0460460460461</v>
      </c>
    </row>
    <row r="71" spans="1:14" x14ac:dyDescent="0.25">
      <c r="A71" s="78" t="s">
        <v>398</v>
      </c>
      <c r="B71" s="79">
        <v>804</v>
      </c>
      <c r="C71" s="79">
        <v>859</v>
      </c>
      <c r="D71" s="79">
        <v>874</v>
      </c>
      <c r="E71" s="79">
        <v>957</v>
      </c>
      <c r="F71" s="79" t="s">
        <v>399</v>
      </c>
      <c r="G71" s="79" t="s">
        <v>400</v>
      </c>
      <c r="I71" s="51">
        <f t="shared" si="3"/>
        <v>1.0708133971291867</v>
      </c>
      <c r="J71" s="51" t="str">
        <f t="shared" si="5"/>
        <v>874</v>
      </c>
      <c r="K71" s="51">
        <f t="shared" si="4"/>
        <v>1198.2401913875599</v>
      </c>
      <c r="M71" s="51" t="s">
        <v>2274</v>
      </c>
      <c r="N71" s="51">
        <v>1198.2401913875599</v>
      </c>
    </row>
    <row r="72" spans="1:14" x14ac:dyDescent="0.25">
      <c r="A72" s="78" t="s">
        <v>401</v>
      </c>
      <c r="B72" s="79" t="s">
        <v>402</v>
      </c>
      <c r="C72" s="79" t="s">
        <v>403</v>
      </c>
      <c r="D72" s="79" t="s">
        <v>404</v>
      </c>
      <c r="E72" s="79" t="s">
        <v>405</v>
      </c>
      <c r="F72" s="79" t="s">
        <v>406</v>
      </c>
      <c r="G72" s="79" t="s">
        <v>407</v>
      </c>
      <c r="I72" s="51">
        <f t="shared" si="3"/>
        <v>1.0621259618124821</v>
      </c>
      <c r="J72" s="51" t="str">
        <f t="shared" si="5"/>
        <v>2787</v>
      </c>
      <c r="K72" s="51">
        <f t="shared" si="4"/>
        <v>3958.5434596751206</v>
      </c>
      <c r="M72" s="51" t="s">
        <v>2275</v>
      </c>
      <c r="N72" s="51">
        <v>3958.5434596751206</v>
      </c>
    </row>
    <row r="73" spans="1:14" x14ac:dyDescent="0.25">
      <c r="A73" s="78" t="s">
        <v>2162</v>
      </c>
      <c r="B73" s="79" t="s">
        <v>408</v>
      </c>
      <c r="C73" s="79" t="s">
        <v>409</v>
      </c>
      <c r="D73" s="79" t="s">
        <v>410</v>
      </c>
      <c r="E73" s="79" t="s">
        <v>411</v>
      </c>
      <c r="F73" s="79" t="s">
        <v>412</v>
      </c>
      <c r="G73" s="79" t="s">
        <v>413</v>
      </c>
      <c r="I73" s="51">
        <f t="shared" si="3"/>
        <v>1.0530310308386972</v>
      </c>
      <c r="J73" s="51" t="str">
        <f t="shared" si="5"/>
        <v>8884</v>
      </c>
      <c r="K73" s="51">
        <f t="shared" si="4"/>
        <v>11542.27312902296</v>
      </c>
      <c r="M73" s="51" t="s">
        <v>2276</v>
      </c>
      <c r="N73" s="51">
        <v>11542.27312902296</v>
      </c>
    </row>
    <row r="74" spans="1:14" x14ac:dyDescent="0.25">
      <c r="A74" s="78" t="s">
        <v>414</v>
      </c>
      <c r="B74" s="79">
        <v>867</v>
      </c>
      <c r="C74" s="79">
        <v>965</v>
      </c>
      <c r="D74" s="79">
        <v>991</v>
      </c>
      <c r="E74" s="79" t="s">
        <v>415</v>
      </c>
      <c r="F74" s="79" t="s">
        <v>82</v>
      </c>
      <c r="G74" s="79" t="s">
        <v>416</v>
      </c>
      <c r="I74" s="51">
        <f t="shared" si="3"/>
        <v>1.0698619008935824</v>
      </c>
      <c r="J74" s="51" t="str">
        <f t="shared" si="5"/>
        <v>991</v>
      </c>
      <c r="K74" s="51">
        <f t="shared" si="4"/>
        <v>1409.0081234768479</v>
      </c>
      <c r="M74" s="51" t="s">
        <v>2277</v>
      </c>
      <c r="N74" s="51">
        <v>1409.0081234768479</v>
      </c>
    </row>
    <row r="75" spans="1:14" x14ac:dyDescent="0.25">
      <c r="A75" s="78" t="s">
        <v>417</v>
      </c>
      <c r="B75" s="79" t="s">
        <v>418</v>
      </c>
      <c r="C75" s="79" t="s">
        <v>419</v>
      </c>
      <c r="D75" s="79" t="s">
        <v>420</v>
      </c>
      <c r="E75" s="79" t="s">
        <v>421</v>
      </c>
      <c r="F75" s="79" t="s">
        <v>422</v>
      </c>
      <c r="G75" s="79" t="s">
        <v>423</v>
      </c>
      <c r="I75" s="51">
        <f t="shared" si="3"/>
        <v>1.0635172687574435</v>
      </c>
      <c r="J75" s="51" t="str">
        <f t="shared" si="5"/>
        <v>2154</v>
      </c>
      <c r="K75" s="51">
        <f t="shared" si="4"/>
        <v>2849.1627630011908</v>
      </c>
      <c r="M75" s="51" t="s">
        <v>2278</v>
      </c>
      <c r="N75" s="51">
        <v>2849.1627630011908</v>
      </c>
    </row>
    <row r="76" spans="1:14" x14ac:dyDescent="0.25">
      <c r="A76" s="78" t="s">
        <v>424</v>
      </c>
      <c r="B76" s="79" t="s">
        <v>145</v>
      </c>
      <c r="C76" s="79" t="s">
        <v>425</v>
      </c>
      <c r="D76" s="79" t="s">
        <v>426</v>
      </c>
      <c r="E76" s="79" t="s">
        <v>427</v>
      </c>
      <c r="F76" s="79" t="s">
        <v>428</v>
      </c>
      <c r="G76" s="79" t="s">
        <v>429</v>
      </c>
      <c r="I76" s="51">
        <f t="shared" si="3"/>
        <v>1.0583333333333333</v>
      </c>
      <c r="J76" s="51" t="str">
        <f t="shared" si="5"/>
        <v>4251</v>
      </c>
      <c r="K76" s="51">
        <f t="shared" si="4"/>
        <v>5376.333333333333</v>
      </c>
      <c r="M76" s="51" t="s">
        <v>2279</v>
      </c>
      <c r="N76" s="51">
        <v>5376.333333333333</v>
      </c>
    </row>
    <row r="77" spans="1:14" x14ac:dyDescent="0.25">
      <c r="A77" s="78" t="s">
        <v>430</v>
      </c>
      <c r="B77" s="79" t="s">
        <v>431</v>
      </c>
      <c r="C77" s="79" t="s">
        <v>432</v>
      </c>
      <c r="D77" s="79" t="s">
        <v>433</v>
      </c>
      <c r="E77" s="79" t="s">
        <v>434</v>
      </c>
      <c r="F77" s="79" t="s">
        <v>435</v>
      </c>
      <c r="G77" s="79" t="s">
        <v>436</v>
      </c>
      <c r="I77" s="51">
        <f t="shared" si="3"/>
        <v>1.0660815694372741</v>
      </c>
      <c r="J77" s="51" t="str">
        <f t="shared" si="5"/>
        <v>1586</v>
      </c>
      <c r="K77" s="51">
        <f t="shared" si="4"/>
        <v>2201.4584408879709</v>
      </c>
      <c r="M77" s="51" t="s">
        <v>2280</v>
      </c>
      <c r="N77" s="51">
        <v>2201.4584408879709</v>
      </c>
    </row>
    <row r="78" spans="1:14" x14ac:dyDescent="0.25">
      <c r="A78" s="78" t="s">
        <v>437</v>
      </c>
      <c r="B78" s="79" t="s">
        <v>438</v>
      </c>
      <c r="C78" s="79" t="s">
        <v>439</v>
      </c>
      <c r="D78" s="79" t="s">
        <v>440</v>
      </c>
      <c r="E78" s="79" t="s">
        <v>441</v>
      </c>
      <c r="F78" s="79" t="s">
        <v>442</v>
      </c>
      <c r="G78" s="79" t="s">
        <v>443</v>
      </c>
      <c r="I78" s="51">
        <f t="shared" si="3"/>
        <v>1.0677966101694916</v>
      </c>
      <c r="J78" s="51" t="str">
        <f t="shared" si="5"/>
        <v>1249</v>
      </c>
      <c r="K78" s="51">
        <f t="shared" si="4"/>
        <v>1883.5932203389832</v>
      </c>
      <c r="M78" s="51" t="s">
        <v>2281</v>
      </c>
      <c r="N78" s="51">
        <v>1883.5932203389832</v>
      </c>
    </row>
    <row r="79" spans="1:14" x14ac:dyDescent="0.25">
      <c r="A79" s="78" t="s">
        <v>444</v>
      </c>
      <c r="B79" s="79" t="s">
        <v>445</v>
      </c>
      <c r="C79" s="79" t="s">
        <v>103</v>
      </c>
      <c r="D79" s="79" t="s">
        <v>446</v>
      </c>
      <c r="E79" s="79" t="s">
        <v>447</v>
      </c>
      <c r="F79" s="79" t="s">
        <v>448</v>
      </c>
      <c r="G79" s="79" t="s">
        <v>449</v>
      </c>
      <c r="I79" s="51">
        <f t="shared" si="3"/>
        <v>1.0592841163310962</v>
      </c>
      <c r="J79" s="51" t="str">
        <f t="shared" si="5"/>
        <v>3860</v>
      </c>
      <c r="K79" s="51">
        <f t="shared" si="4"/>
        <v>5015.7102908277402</v>
      </c>
      <c r="M79" s="51" t="s">
        <v>2282</v>
      </c>
      <c r="N79" s="51">
        <v>5015.7102908277402</v>
      </c>
    </row>
    <row r="80" spans="1:14" x14ac:dyDescent="0.25">
      <c r="A80" s="78" t="s">
        <v>450</v>
      </c>
      <c r="B80" s="79" t="s">
        <v>436</v>
      </c>
      <c r="C80" s="79" t="s">
        <v>451</v>
      </c>
      <c r="D80" s="79" t="s">
        <v>452</v>
      </c>
      <c r="E80" s="79" t="s">
        <v>453</v>
      </c>
      <c r="F80" s="79" t="s">
        <v>454</v>
      </c>
      <c r="G80" s="79" t="s">
        <v>455</v>
      </c>
      <c r="I80" s="51">
        <f t="shared" si="3"/>
        <v>1.0628070175438598</v>
      </c>
      <c r="J80" s="51" t="str">
        <f t="shared" si="5"/>
        <v>2404</v>
      </c>
      <c r="K80" s="51">
        <f t="shared" si="4"/>
        <v>3219.2424561403514</v>
      </c>
      <c r="M80" s="51" t="s">
        <v>2283</v>
      </c>
      <c r="N80" s="51">
        <v>3219.2424561403514</v>
      </c>
    </row>
    <row r="81" spans="1:14" x14ac:dyDescent="0.25">
      <c r="A81" s="78" t="s">
        <v>456</v>
      </c>
      <c r="B81" s="79">
        <v>936</v>
      </c>
      <c r="C81" s="79" t="s">
        <v>316</v>
      </c>
      <c r="D81" s="79" t="s">
        <v>218</v>
      </c>
      <c r="E81" s="79" t="s">
        <v>92</v>
      </c>
      <c r="F81" s="79" t="s">
        <v>457</v>
      </c>
      <c r="G81" s="79" t="s">
        <v>441</v>
      </c>
      <c r="I81" s="51">
        <f t="shared" si="3"/>
        <v>1.0681981335247668</v>
      </c>
      <c r="J81" s="51" t="str">
        <f t="shared" si="5"/>
        <v>1099</v>
      </c>
      <c r="K81" s="51">
        <f t="shared" si="4"/>
        <v>1589.478822684853</v>
      </c>
      <c r="M81" s="51" t="s">
        <v>2284</v>
      </c>
      <c r="N81" s="51">
        <v>1589.478822684853</v>
      </c>
    </row>
    <row r="82" spans="1:14" x14ac:dyDescent="0.25">
      <c r="A82" s="78" t="s">
        <v>458</v>
      </c>
      <c r="B82" s="79" t="s">
        <v>459</v>
      </c>
      <c r="C82" s="79" t="s">
        <v>222</v>
      </c>
      <c r="D82" s="79" t="s">
        <v>460</v>
      </c>
      <c r="E82" s="79" t="s">
        <v>461</v>
      </c>
      <c r="F82" s="79" t="s">
        <v>462</v>
      </c>
      <c r="G82" s="79" t="s">
        <v>463</v>
      </c>
      <c r="I82" s="51">
        <f t="shared" si="3"/>
        <v>1.0661000944287062</v>
      </c>
      <c r="J82" s="51" t="str">
        <f t="shared" si="5"/>
        <v>1589</v>
      </c>
      <c r="K82" s="51">
        <f t="shared" si="4"/>
        <v>2407.2540132200188</v>
      </c>
      <c r="M82" s="51" t="s">
        <v>2285</v>
      </c>
      <c r="N82" s="51">
        <v>2407.2540132200188</v>
      </c>
    </row>
    <row r="83" spans="1:14" x14ac:dyDescent="0.25">
      <c r="A83" s="78" t="s">
        <v>464</v>
      </c>
      <c r="B83" s="79">
        <v>914</v>
      </c>
      <c r="C83" s="79">
        <v>981</v>
      </c>
      <c r="D83" s="79">
        <v>998</v>
      </c>
      <c r="E83" s="79" t="s">
        <v>465</v>
      </c>
      <c r="F83" s="79" t="s">
        <v>466</v>
      </c>
      <c r="G83" s="79" t="s">
        <v>467</v>
      </c>
      <c r="I83" s="51">
        <f t="shared" si="3"/>
        <v>1.0694560669456068</v>
      </c>
      <c r="J83" s="51" t="str">
        <f t="shared" si="5"/>
        <v>998</v>
      </c>
      <c r="K83" s="51">
        <f t="shared" si="4"/>
        <v>1366.7648535564854</v>
      </c>
      <c r="M83" s="51" t="s">
        <v>2286</v>
      </c>
      <c r="N83" s="51">
        <v>1366.7648535564854</v>
      </c>
    </row>
    <row r="84" spans="1:14" x14ac:dyDescent="0.25">
      <c r="A84" s="78" t="s">
        <v>468</v>
      </c>
      <c r="B84" s="79">
        <v>775</v>
      </c>
      <c r="C84" s="79">
        <v>922</v>
      </c>
      <c r="D84" s="79">
        <v>962</v>
      </c>
      <c r="E84" s="79" t="s">
        <v>469</v>
      </c>
      <c r="F84" s="79" t="s">
        <v>219</v>
      </c>
      <c r="G84" s="79" t="s">
        <v>470</v>
      </c>
      <c r="I84" s="51">
        <f t="shared" si="3"/>
        <v>1.0698039215686275</v>
      </c>
      <c r="J84" s="51" t="str">
        <f t="shared" si="5"/>
        <v>962</v>
      </c>
      <c r="K84" s="51">
        <f t="shared" si="4"/>
        <v>1459.2125490196079</v>
      </c>
      <c r="M84" s="51" t="s">
        <v>2287</v>
      </c>
      <c r="N84" s="51">
        <v>1459.2125490196079</v>
      </c>
    </row>
    <row r="85" spans="1:14" x14ac:dyDescent="0.25">
      <c r="A85" s="78" t="s">
        <v>471</v>
      </c>
      <c r="B85" s="79" t="s">
        <v>472</v>
      </c>
      <c r="C85" s="79" t="s">
        <v>473</v>
      </c>
      <c r="D85" s="79" t="s">
        <v>474</v>
      </c>
      <c r="E85" s="79" t="s">
        <v>475</v>
      </c>
      <c r="F85" s="79" t="s">
        <v>476</v>
      </c>
      <c r="G85" s="79" t="s">
        <v>477</v>
      </c>
      <c r="I85" s="51">
        <f t="shared" si="3"/>
        <v>1.0667433831990794</v>
      </c>
      <c r="J85" s="51" t="str">
        <f t="shared" si="5"/>
        <v>1396</v>
      </c>
      <c r="K85" s="51">
        <f t="shared" si="4"/>
        <v>1977.7422324510931</v>
      </c>
      <c r="M85" s="51" t="s">
        <v>2288</v>
      </c>
      <c r="N85" s="51">
        <v>1977.7422324510931</v>
      </c>
    </row>
    <row r="86" spans="1:14" x14ac:dyDescent="0.25">
      <c r="A86" s="78" t="s">
        <v>478</v>
      </c>
      <c r="B86" s="79" t="s">
        <v>472</v>
      </c>
      <c r="C86" s="79" t="s">
        <v>479</v>
      </c>
      <c r="D86" s="79" t="s">
        <v>480</v>
      </c>
      <c r="E86" s="79" t="s">
        <v>481</v>
      </c>
      <c r="F86" s="79" t="s">
        <v>482</v>
      </c>
      <c r="G86" s="79" t="s">
        <v>483</v>
      </c>
      <c r="I86" s="51">
        <f t="shared" si="3"/>
        <v>1.0671336835960303</v>
      </c>
      <c r="J86" s="51" t="str">
        <f t="shared" si="5"/>
        <v>1384</v>
      </c>
      <c r="K86" s="51">
        <f t="shared" si="4"/>
        <v>1950.7203736135434</v>
      </c>
      <c r="M86" s="51" t="s">
        <v>2289</v>
      </c>
      <c r="N86" s="51">
        <v>1950.7203736135434</v>
      </c>
    </row>
    <row r="87" spans="1:14" x14ac:dyDescent="0.25">
      <c r="A87" s="78" t="s">
        <v>484</v>
      </c>
      <c r="B87" s="79">
        <v>648</v>
      </c>
      <c r="C87" s="79">
        <v>764</v>
      </c>
      <c r="D87" s="79">
        <v>795</v>
      </c>
      <c r="E87" s="79">
        <v>940</v>
      </c>
      <c r="F87" s="79" t="s">
        <v>399</v>
      </c>
      <c r="G87" s="79" t="s">
        <v>415</v>
      </c>
      <c r="I87" s="51">
        <f t="shared" si="3"/>
        <v>1.0717703349282297</v>
      </c>
      <c r="J87" s="51" t="str">
        <f t="shared" si="5"/>
        <v>795</v>
      </c>
      <c r="K87" s="51">
        <f t="shared" si="4"/>
        <v>1200.3827751196172</v>
      </c>
      <c r="M87" s="51" t="s">
        <v>2266</v>
      </c>
      <c r="N87" s="51">
        <v>1200.3827751196172</v>
      </c>
    </row>
    <row r="88" spans="1:14" x14ac:dyDescent="0.25">
      <c r="A88" s="78" t="s">
        <v>485</v>
      </c>
      <c r="B88" s="79">
        <v>711</v>
      </c>
      <c r="C88" s="79">
        <v>795</v>
      </c>
      <c r="D88" s="79">
        <v>817</v>
      </c>
      <c r="E88" s="79">
        <v>927</v>
      </c>
      <c r="F88" s="79" t="s">
        <v>339</v>
      </c>
      <c r="G88" s="79" t="s">
        <v>340</v>
      </c>
      <c r="I88" s="51">
        <f t="shared" si="3"/>
        <v>1.0705882352941176</v>
      </c>
      <c r="J88" s="51" t="str">
        <f t="shared" si="5"/>
        <v>817</v>
      </c>
      <c r="K88" s="51">
        <f t="shared" si="4"/>
        <v>1169.0823529411764</v>
      </c>
      <c r="M88" s="51" t="s">
        <v>2290</v>
      </c>
      <c r="N88" s="51">
        <v>1169.0823529411764</v>
      </c>
    </row>
    <row r="89" spans="1:14" x14ac:dyDescent="0.25">
      <c r="A89" s="78" t="s">
        <v>486</v>
      </c>
      <c r="B89" s="79">
        <v>977</v>
      </c>
      <c r="C89" s="79" t="s">
        <v>487</v>
      </c>
      <c r="D89" s="79" t="s">
        <v>488</v>
      </c>
      <c r="E89" s="79" t="s">
        <v>489</v>
      </c>
      <c r="F89" s="79" t="s">
        <v>490</v>
      </c>
      <c r="G89" s="79" t="s">
        <v>491</v>
      </c>
      <c r="I89" s="51">
        <f t="shared" si="3"/>
        <v>1.0686346863468634</v>
      </c>
      <c r="J89" s="51" t="str">
        <f t="shared" si="5"/>
        <v>1103</v>
      </c>
      <c r="K89" s="51">
        <f t="shared" si="4"/>
        <v>1547.3830258302582</v>
      </c>
      <c r="M89" s="51" t="s">
        <v>2291</v>
      </c>
      <c r="N89" s="51">
        <v>1547.3830258302582</v>
      </c>
    </row>
    <row r="90" spans="1:14" x14ac:dyDescent="0.25">
      <c r="A90" s="78" t="s">
        <v>492</v>
      </c>
      <c r="B90" s="79">
        <v>755</v>
      </c>
      <c r="C90" s="79">
        <v>869</v>
      </c>
      <c r="D90" s="79">
        <v>900</v>
      </c>
      <c r="E90" s="79" t="s">
        <v>399</v>
      </c>
      <c r="F90" s="79" t="s">
        <v>493</v>
      </c>
      <c r="G90" s="79" t="s">
        <v>489</v>
      </c>
      <c r="I90" s="51">
        <f t="shared" si="3"/>
        <v>1.07012987012987</v>
      </c>
      <c r="J90" s="51" t="str">
        <f t="shared" si="5"/>
        <v>900</v>
      </c>
      <c r="K90" s="51">
        <f t="shared" si="4"/>
        <v>1322.6805194805195</v>
      </c>
      <c r="M90" s="51" t="s">
        <v>2249</v>
      </c>
      <c r="N90" s="51">
        <v>1322.6805194805195</v>
      </c>
    </row>
    <row r="91" spans="1:14" x14ac:dyDescent="0.25">
      <c r="A91" s="78" t="s">
        <v>494</v>
      </c>
      <c r="B91" s="79">
        <v>732</v>
      </c>
      <c r="C91" s="79">
        <v>829</v>
      </c>
      <c r="D91" s="79">
        <v>855</v>
      </c>
      <c r="E91" s="79">
        <v>980</v>
      </c>
      <c r="F91" s="79" t="s">
        <v>495</v>
      </c>
      <c r="G91" s="79" t="s">
        <v>496</v>
      </c>
      <c r="I91" s="51">
        <f t="shared" si="3"/>
        <v>1.0712303422756706</v>
      </c>
      <c r="J91" s="51" t="str">
        <f t="shared" si="5"/>
        <v>855</v>
      </c>
      <c r="K91" s="51">
        <f t="shared" si="4"/>
        <v>1240.4847363552265</v>
      </c>
      <c r="M91" s="51" t="s">
        <v>2292</v>
      </c>
      <c r="N91" s="51">
        <v>1240.4847363552265</v>
      </c>
    </row>
    <row r="92" spans="1:14" x14ac:dyDescent="0.25">
      <c r="A92" s="78" t="s">
        <v>497</v>
      </c>
      <c r="B92" s="79" t="s">
        <v>395</v>
      </c>
      <c r="C92" s="79" t="s">
        <v>498</v>
      </c>
      <c r="D92" s="79" t="s">
        <v>499</v>
      </c>
      <c r="E92" s="79" t="s">
        <v>500</v>
      </c>
      <c r="F92" s="79" t="s">
        <v>501</v>
      </c>
      <c r="G92" s="79" t="s">
        <v>502</v>
      </c>
      <c r="I92" s="51">
        <f t="shared" si="3"/>
        <v>1.064585115483319</v>
      </c>
      <c r="J92" s="51" t="str">
        <f t="shared" si="5"/>
        <v>1888</v>
      </c>
      <c r="K92" s="51">
        <f t="shared" si="4"/>
        <v>2649.7523524379812</v>
      </c>
      <c r="M92" s="51" t="s">
        <v>2293</v>
      </c>
      <c r="N92" s="51">
        <v>2649.7523524379812</v>
      </c>
    </row>
    <row r="93" spans="1:14" x14ac:dyDescent="0.25">
      <c r="A93" s="78" t="s">
        <v>503</v>
      </c>
      <c r="B93" s="79" t="s">
        <v>159</v>
      </c>
      <c r="C93" s="79" t="s">
        <v>504</v>
      </c>
      <c r="D93" s="79" t="s">
        <v>505</v>
      </c>
      <c r="E93" s="79" t="s">
        <v>506</v>
      </c>
      <c r="F93" s="79" t="s">
        <v>103</v>
      </c>
      <c r="G93" s="79" t="s">
        <v>507</v>
      </c>
      <c r="I93" s="51">
        <f t="shared" si="3"/>
        <v>1.060582218725413</v>
      </c>
      <c r="J93" s="51" t="str">
        <f t="shared" si="5"/>
        <v>3237</v>
      </c>
      <c r="K93" s="51">
        <f t="shared" si="4"/>
        <v>4288.9944925255704</v>
      </c>
      <c r="M93" s="51" t="s">
        <v>2294</v>
      </c>
      <c r="N93" s="51">
        <v>4288.9944925255704</v>
      </c>
    </row>
    <row r="94" spans="1:14" x14ac:dyDescent="0.25">
      <c r="A94" s="78" t="s">
        <v>508</v>
      </c>
      <c r="B94" s="79">
        <v>899</v>
      </c>
      <c r="C94" s="79" t="s">
        <v>509</v>
      </c>
      <c r="D94" s="79" t="s">
        <v>510</v>
      </c>
      <c r="E94" s="79" t="s">
        <v>511</v>
      </c>
      <c r="F94" s="79" t="s">
        <v>512</v>
      </c>
      <c r="G94" s="79" t="s">
        <v>513</v>
      </c>
      <c r="I94" s="51">
        <f t="shared" si="3"/>
        <v>1.0691244239631337</v>
      </c>
      <c r="J94" s="51" t="str">
        <f t="shared" si="5"/>
        <v>1039</v>
      </c>
      <c r="K94" s="51">
        <f t="shared" si="4"/>
        <v>1488.221198156682</v>
      </c>
      <c r="M94" s="51" t="s">
        <v>2295</v>
      </c>
      <c r="N94" s="51">
        <v>1488.221198156682</v>
      </c>
    </row>
    <row r="95" spans="1:14" x14ac:dyDescent="0.25">
      <c r="A95" s="78" t="s">
        <v>514</v>
      </c>
      <c r="B95" s="79">
        <v>972</v>
      </c>
      <c r="C95" s="79" t="s">
        <v>515</v>
      </c>
      <c r="D95" s="79" t="s">
        <v>487</v>
      </c>
      <c r="E95" s="79" t="s">
        <v>516</v>
      </c>
      <c r="F95" s="79" t="s">
        <v>517</v>
      </c>
      <c r="G95" s="79" t="s">
        <v>518</v>
      </c>
      <c r="I95" s="51">
        <f t="shared" si="3"/>
        <v>1.0690184049079754</v>
      </c>
      <c r="J95" s="51" t="str">
        <f t="shared" si="5"/>
        <v>1077</v>
      </c>
      <c r="K95" s="51">
        <f t="shared" si="4"/>
        <v>1490.2116564417177</v>
      </c>
      <c r="M95" s="51" t="s">
        <v>2296</v>
      </c>
      <c r="N95" s="51">
        <v>1490.2116564417177</v>
      </c>
    </row>
    <row r="96" spans="1:14" x14ac:dyDescent="0.25">
      <c r="A96" s="78" t="s">
        <v>519</v>
      </c>
      <c r="B96" s="79">
        <v>636</v>
      </c>
      <c r="C96" s="79">
        <v>809</v>
      </c>
      <c r="D96" s="79">
        <v>858</v>
      </c>
      <c r="E96" s="79" t="s">
        <v>520</v>
      </c>
      <c r="F96" s="79" t="s">
        <v>521</v>
      </c>
      <c r="G96" s="79" t="s">
        <v>522</v>
      </c>
      <c r="I96" s="51">
        <f t="shared" si="3"/>
        <v>1.071546052631579</v>
      </c>
      <c r="J96" s="51" t="str">
        <f t="shared" si="5"/>
        <v>858</v>
      </c>
      <c r="K96" s="51">
        <f t="shared" si="4"/>
        <v>1396.2245065789475</v>
      </c>
      <c r="M96" s="51" t="s">
        <v>2297</v>
      </c>
      <c r="N96" s="51">
        <v>1396.2245065789475</v>
      </c>
    </row>
    <row r="97" spans="1:14" x14ac:dyDescent="0.25">
      <c r="A97" s="78" t="s">
        <v>523</v>
      </c>
      <c r="B97" s="79">
        <v>814</v>
      </c>
      <c r="C97" s="79">
        <v>848</v>
      </c>
      <c r="D97" s="79">
        <v>857</v>
      </c>
      <c r="E97" s="79">
        <v>918</v>
      </c>
      <c r="F97" s="79">
        <v>998</v>
      </c>
      <c r="G97" s="79" t="s">
        <v>205</v>
      </c>
      <c r="I97" s="51">
        <f t="shared" si="3"/>
        <v>1.0701402805611222</v>
      </c>
      <c r="J97" s="51" t="str">
        <f t="shared" si="5"/>
        <v>857</v>
      </c>
      <c r="K97" s="51">
        <f t="shared" si="4"/>
        <v>1142.9098196392786</v>
      </c>
      <c r="M97" s="51" t="s">
        <v>2298</v>
      </c>
      <c r="N97" s="51">
        <v>1142.9098196392786</v>
      </c>
    </row>
    <row r="98" spans="1:14" x14ac:dyDescent="0.25">
      <c r="A98" s="78" t="s">
        <v>524</v>
      </c>
      <c r="B98" s="79">
        <v>927</v>
      </c>
      <c r="C98" s="79" t="s">
        <v>525</v>
      </c>
      <c r="D98" s="79" t="s">
        <v>280</v>
      </c>
      <c r="E98" s="79" t="s">
        <v>526</v>
      </c>
      <c r="F98" s="79" t="s">
        <v>467</v>
      </c>
      <c r="G98" s="79" t="s">
        <v>527</v>
      </c>
      <c r="I98" s="51">
        <f t="shared" si="3"/>
        <v>1.0688575899843507</v>
      </c>
      <c r="J98" s="51" t="str">
        <f t="shared" si="5"/>
        <v>1042</v>
      </c>
      <c r="K98" s="51">
        <f t="shared" si="4"/>
        <v>1460.0594679186229</v>
      </c>
      <c r="M98" s="51" t="s">
        <v>2299</v>
      </c>
      <c r="N98" s="51">
        <v>1460.0594679186229</v>
      </c>
    </row>
    <row r="99" spans="1:14" x14ac:dyDescent="0.25">
      <c r="A99" s="78" t="s">
        <v>528</v>
      </c>
      <c r="B99" s="79" t="s">
        <v>529</v>
      </c>
      <c r="C99" s="79" t="s">
        <v>530</v>
      </c>
      <c r="D99" s="79" t="s">
        <v>531</v>
      </c>
      <c r="E99" s="79" t="s">
        <v>532</v>
      </c>
      <c r="F99" s="79" t="s">
        <v>533</v>
      </c>
      <c r="G99" s="79" t="s">
        <v>534</v>
      </c>
      <c r="I99" s="51">
        <f t="shared" si="3"/>
        <v>1.0654054054054054</v>
      </c>
      <c r="J99" s="51" t="str">
        <f t="shared" si="5"/>
        <v>1611</v>
      </c>
      <c r="K99" s="51">
        <f t="shared" si="4"/>
        <v>2099.9140540540538</v>
      </c>
      <c r="M99" s="51" t="s">
        <v>2300</v>
      </c>
      <c r="N99" s="51">
        <v>2099.9140540540538</v>
      </c>
    </row>
    <row r="100" spans="1:14" x14ac:dyDescent="0.25">
      <c r="A100" s="78" t="s">
        <v>535</v>
      </c>
      <c r="B100" s="79" t="s">
        <v>536</v>
      </c>
      <c r="C100" s="79" t="s">
        <v>537</v>
      </c>
      <c r="D100" s="79" t="s">
        <v>538</v>
      </c>
      <c r="E100" s="79" t="s">
        <v>539</v>
      </c>
      <c r="F100" s="79" t="s">
        <v>540</v>
      </c>
      <c r="G100" s="79" t="s">
        <v>541</v>
      </c>
      <c r="I100" s="51">
        <f t="shared" si="3"/>
        <v>1.0606881603901381</v>
      </c>
      <c r="J100" s="51" t="str">
        <f t="shared" si="5"/>
        <v>3116</v>
      </c>
      <c r="K100" s="51">
        <f t="shared" si="4"/>
        <v>4152.5941479273906</v>
      </c>
      <c r="M100" s="51" t="s">
        <v>2301</v>
      </c>
      <c r="N100" s="51">
        <v>4152.5941479273906</v>
      </c>
    </row>
    <row r="101" spans="1:14" x14ac:dyDescent="0.25">
      <c r="A101" s="78" t="s">
        <v>542</v>
      </c>
      <c r="B101" s="79" t="s">
        <v>543</v>
      </c>
      <c r="C101" s="79" t="s">
        <v>291</v>
      </c>
      <c r="D101" s="79" t="s">
        <v>544</v>
      </c>
      <c r="E101" s="79" t="s">
        <v>545</v>
      </c>
      <c r="F101" s="79" t="s">
        <v>546</v>
      </c>
      <c r="G101" s="79" t="s">
        <v>547</v>
      </c>
      <c r="I101" s="51">
        <f t="shared" si="3"/>
        <v>1.0631424375917768</v>
      </c>
      <c r="J101" s="51" t="str">
        <f t="shared" si="5"/>
        <v>2285</v>
      </c>
      <c r="K101" s="51">
        <f t="shared" si="4"/>
        <v>3078.8604992657856</v>
      </c>
      <c r="M101" s="51" t="s">
        <v>2302</v>
      </c>
      <c r="N101" s="51">
        <v>3078.8604992657856</v>
      </c>
    </row>
    <row r="102" spans="1:14" x14ac:dyDescent="0.25">
      <c r="A102" s="78" t="s">
        <v>548</v>
      </c>
      <c r="B102" s="79">
        <v>732</v>
      </c>
      <c r="C102" s="79">
        <v>852</v>
      </c>
      <c r="D102" s="79">
        <v>878</v>
      </c>
      <c r="E102" s="79" t="s">
        <v>549</v>
      </c>
      <c r="F102" s="79" t="s">
        <v>550</v>
      </c>
      <c r="G102" s="79" t="s">
        <v>511</v>
      </c>
      <c r="I102" s="51">
        <f t="shared" si="3"/>
        <v>1.0705882352941176</v>
      </c>
      <c r="J102" s="51" t="str">
        <f t="shared" si="5"/>
        <v>878</v>
      </c>
      <c r="K102" s="51">
        <f t="shared" si="4"/>
        <v>1266.5058823529412</v>
      </c>
      <c r="M102" s="51" t="s">
        <v>2303</v>
      </c>
      <c r="N102" s="51">
        <v>1266.5058823529412</v>
      </c>
    </row>
    <row r="103" spans="1:14" x14ac:dyDescent="0.25">
      <c r="A103" s="78" t="s">
        <v>551</v>
      </c>
      <c r="B103" s="79" t="s">
        <v>552</v>
      </c>
      <c r="C103" s="79" t="s">
        <v>553</v>
      </c>
      <c r="D103" s="79" t="s">
        <v>554</v>
      </c>
      <c r="E103" s="79" t="s">
        <v>555</v>
      </c>
      <c r="F103" s="79" t="s">
        <v>482</v>
      </c>
      <c r="G103" s="79" t="s">
        <v>269</v>
      </c>
      <c r="I103" s="51">
        <f t="shared" si="3"/>
        <v>1.0665499124343258</v>
      </c>
      <c r="J103" s="51" t="str">
        <f t="shared" si="5"/>
        <v>1427</v>
      </c>
      <c r="K103" s="51">
        <f t="shared" si="4"/>
        <v>1948.5866900175133</v>
      </c>
      <c r="M103" s="51" t="s">
        <v>2304</v>
      </c>
      <c r="N103" s="51">
        <v>1948.5866900175133</v>
      </c>
    </row>
    <row r="104" spans="1:14" x14ac:dyDescent="0.25">
      <c r="A104" s="78" t="s">
        <v>556</v>
      </c>
      <c r="B104" s="79" t="s">
        <v>511</v>
      </c>
      <c r="C104" s="79" t="s">
        <v>416</v>
      </c>
      <c r="D104" s="79" t="s">
        <v>557</v>
      </c>
      <c r="E104" s="79" t="s">
        <v>558</v>
      </c>
      <c r="F104" s="79" t="s">
        <v>559</v>
      </c>
      <c r="G104" s="79" t="s">
        <v>560</v>
      </c>
      <c r="I104" s="51">
        <f t="shared" si="3"/>
        <v>1.0674626865671641</v>
      </c>
      <c r="J104" s="51" t="str">
        <f t="shared" si="5"/>
        <v>1352</v>
      </c>
      <c r="K104" s="51">
        <f t="shared" si="4"/>
        <v>1908.6232835820895</v>
      </c>
      <c r="M104" s="51" t="s">
        <v>2305</v>
      </c>
      <c r="N104" s="51">
        <v>1908.6232835820895</v>
      </c>
    </row>
    <row r="105" spans="1:14" x14ac:dyDescent="0.25">
      <c r="A105" s="78" t="s">
        <v>561</v>
      </c>
      <c r="B105" s="79">
        <v>706</v>
      </c>
      <c r="C105" s="79">
        <v>849</v>
      </c>
      <c r="D105" s="79">
        <v>889</v>
      </c>
      <c r="E105" s="79" t="s">
        <v>226</v>
      </c>
      <c r="F105" s="79" t="s">
        <v>206</v>
      </c>
      <c r="G105" s="79" t="s">
        <v>562</v>
      </c>
      <c r="I105" s="51">
        <f t="shared" si="3"/>
        <v>1.0704697986577181</v>
      </c>
      <c r="J105" s="51" t="str">
        <f t="shared" si="5"/>
        <v>889</v>
      </c>
      <c r="K105" s="51">
        <f t="shared" si="4"/>
        <v>1365.9194630872482</v>
      </c>
      <c r="M105" s="51" t="s">
        <v>2306</v>
      </c>
      <c r="N105" s="51">
        <v>1365.9194630872482</v>
      </c>
    </row>
    <row r="106" spans="1:14" x14ac:dyDescent="0.25">
      <c r="A106" s="78" t="s">
        <v>563</v>
      </c>
      <c r="B106" s="79" t="s">
        <v>564</v>
      </c>
      <c r="C106" s="79" t="s">
        <v>565</v>
      </c>
      <c r="D106" s="79" t="s">
        <v>566</v>
      </c>
      <c r="E106" s="79" t="s">
        <v>567</v>
      </c>
      <c r="F106" s="79" t="s">
        <v>568</v>
      </c>
      <c r="G106" s="79" t="s">
        <v>569</v>
      </c>
      <c r="I106" s="51">
        <f t="shared" si="3"/>
        <v>1.0661333333333334</v>
      </c>
      <c r="J106" s="51" t="str">
        <f t="shared" si="5"/>
        <v>1539</v>
      </c>
      <c r="K106" s="51">
        <f t="shared" si="4"/>
        <v>2131.2005333333336</v>
      </c>
      <c r="M106" s="51" t="s">
        <v>2307</v>
      </c>
      <c r="N106" s="51">
        <v>2131.2005333333336</v>
      </c>
    </row>
    <row r="107" spans="1:14" x14ac:dyDescent="0.25">
      <c r="A107" s="78" t="s">
        <v>570</v>
      </c>
      <c r="B107" s="79">
        <v>751</v>
      </c>
      <c r="C107" s="79">
        <v>829</v>
      </c>
      <c r="D107" s="79">
        <v>850</v>
      </c>
      <c r="E107" s="79">
        <v>955</v>
      </c>
      <c r="F107" s="79" t="s">
        <v>167</v>
      </c>
      <c r="G107" s="79" t="s">
        <v>379</v>
      </c>
      <c r="I107" s="51">
        <f t="shared" si="3"/>
        <v>1.0705433746425166</v>
      </c>
      <c r="J107" s="51" t="str">
        <f t="shared" si="5"/>
        <v>850</v>
      </c>
      <c r="K107" s="51">
        <f t="shared" si="4"/>
        <v>1202.2202097235461</v>
      </c>
      <c r="M107" s="51" t="s">
        <v>2308</v>
      </c>
      <c r="N107" s="51">
        <v>1202.2202097235461</v>
      </c>
    </row>
    <row r="108" spans="1:14" x14ac:dyDescent="0.25">
      <c r="A108" s="78" t="s">
        <v>571</v>
      </c>
      <c r="B108" s="79">
        <v>717</v>
      </c>
      <c r="C108" s="79">
        <v>785</v>
      </c>
      <c r="D108" s="79">
        <v>803</v>
      </c>
      <c r="E108" s="79">
        <v>896</v>
      </c>
      <c r="F108" s="79">
        <v>983</v>
      </c>
      <c r="G108" s="79" t="s">
        <v>572</v>
      </c>
      <c r="I108" s="51">
        <f t="shared" si="3"/>
        <v>1.0712105798575788</v>
      </c>
      <c r="J108" s="51" t="str">
        <f t="shared" si="5"/>
        <v>803</v>
      </c>
      <c r="K108" s="51">
        <f t="shared" si="4"/>
        <v>1127.9847405900305</v>
      </c>
      <c r="M108" s="51" t="s">
        <v>2309</v>
      </c>
      <c r="N108" s="51">
        <v>1127.9847405900305</v>
      </c>
    </row>
    <row r="109" spans="1:14" x14ac:dyDescent="0.25">
      <c r="A109" s="78" t="s">
        <v>573</v>
      </c>
      <c r="B109" s="79">
        <v>883</v>
      </c>
      <c r="C109" s="79">
        <v>980</v>
      </c>
      <c r="D109" s="79" t="s">
        <v>574</v>
      </c>
      <c r="E109" s="79" t="s">
        <v>88</v>
      </c>
      <c r="F109" s="79" t="s">
        <v>575</v>
      </c>
      <c r="G109" s="79" t="s">
        <v>576</v>
      </c>
      <c r="I109" s="51">
        <f t="shared" si="3"/>
        <v>1.069935691318328</v>
      </c>
      <c r="J109" s="51" t="str">
        <f t="shared" si="5"/>
        <v>1006</v>
      </c>
      <c r="K109" s="51">
        <f t="shared" si="4"/>
        <v>1424.0844051446945</v>
      </c>
      <c r="M109" s="51" t="s">
        <v>2310</v>
      </c>
      <c r="N109" s="51">
        <v>1424.0844051446945</v>
      </c>
    </row>
    <row r="110" spans="1:14" x14ac:dyDescent="0.25">
      <c r="A110" s="78" t="s">
        <v>577</v>
      </c>
      <c r="B110" s="79">
        <v>724</v>
      </c>
      <c r="C110" s="79">
        <v>771</v>
      </c>
      <c r="D110" s="79">
        <v>783</v>
      </c>
      <c r="E110" s="79">
        <v>855</v>
      </c>
      <c r="F110" s="79">
        <v>933</v>
      </c>
      <c r="G110" s="79" t="s">
        <v>578</v>
      </c>
      <c r="I110" s="51">
        <f t="shared" si="3"/>
        <v>1.0718113612004287</v>
      </c>
      <c r="J110" s="51" t="str">
        <f t="shared" si="5"/>
        <v>783</v>
      </c>
      <c r="K110" s="51">
        <f t="shared" si="4"/>
        <v>1071.8113612004288</v>
      </c>
      <c r="M110" s="51" t="s">
        <v>2311</v>
      </c>
      <c r="N110" s="51">
        <v>1071.8113612004288</v>
      </c>
    </row>
    <row r="111" spans="1:14" x14ac:dyDescent="0.25">
      <c r="A111" s="78" t="s">
        <v>579</v>
      </c>
      <c r="B111" s="79" t="s">
        <v>580</v>
      </c>
      <c r="C111" s="79" t="s">
        <v>581</v>
      </c>
      <c r="D111" s="79" t="s">
        <v>582</v>
      </c>
      <c r="E111" s="79" t="s">
        <v>583</v>
      </c>
      <c r="F111" s="79" t="s">
        <v>584</v>
      </c>
      <c r="G111" s="79" t="s">
        <v>585</v>
      </c>
      <c r="I111" s="51">
        <f t="shared" ref="I111:I174" si="6">SUBSTITUTE(G111,CHAR(160),)/SUBSTITUTE(F111,CHAR(160),)</f>
        <v>1.0618046971569839</v>
      </c>
      <c r="J111" s="51" t="str">
        <f t="shared" si="5"/>
        <v>2701</v>
      </c>
      <c r="K111" s="51">
        <f t="shared" ref="K111:K174" si="7">I111*SUBSTITUTE(G111,CHAR(160),)</f>
        <v>3648.3609394313967</v>
      </c>
      <c r="M111" s="51" t="s">
        <v>2312</v>
      </c>
      <c r="N111" s="51">
        <v>3648.3609394313967</v>
      </c>
    </row>
    <row r="112" spans="1:14" x14ac:dyDescent="0.25">
      <c r="A112" s="78" t="s">
        <v>586</v>
      </c>
      <c r="B112" s="79">
        <v>705</v>
      </c>
      <c r="C112" s="79">
        <v>786</v>
      </c>
      <c r="D112" s="79">
        <v>808</v>
      </c>
      <c r="E112" s="79">
        <v>914</v>
      </c>
      <c r="F112" s="79" t="s">
        <v>574</v>
      </c>
      <c r="G112" s="79" t="s">
        <v>587</v>
      </c>
      <c r="I112" s="51">
        <f t="shared" si="6"/>
        <v>1.0715705765407555</v>
      </c>
      <c r="J112" s="51" t="str">
        <f t="shared" si="5"/>
        <v>808</v>
      </c>
      <c r="K112" s="51">
        <f t="shared" si="7"/>
        <v>1155.1530815109345</v>
      </c>
      <c r="M112" s="51" t="s">
        <v>2313</v>
      </c>
      <c r="N112" s="51">
        <v>1155.1530815109345</v>
      </c>
    </row>
    <row r="113" spans="1:14" x14ac:dyDescent="0.25">
      <c r="A113" s="78" t="s">
        <v>588</v>
      </c>
      <c r="B113" s="79" t="s">
        <v>589</v>
      </c>
      <c r="C113" s="79" t="s">
        <v>590</v>
      </c>
      <c r="D113" s="79" t="s">
        <v>591</v>
      </c>
      <c r="E113" s="79" t="s">
        <v>592</v>
      </c>
      <c r="F113" s="79" t="s">
        <v>593</v>
      </c>
      <c r="G113" s="79" t="s">
        <v>594</v>
      </c>
      <c r="I113" s="51">
        <f t="shared" si="6"/>
        <v>1.0581100651701665</v>
      </c>
      <c r="J113" s="51" t="str">
        <f t="shared" si="5"/>
        <v>4519</v>
      </c>
      <c r="K113" s="51">
        <f t="shared" si="7"/>
        <v>6184.6533309196229</v>
      </c>
      <c r="M113" s="51" t="s">
        <v>2314</v>
      </c>
      <c r="N113" s="51">
        <v>6184.6533309196229</v>
      </c>
    </row>
    <row r="114" spans="1:14" x14ac:dyDescent="0.25">
      <c r="A114" s="78" t="s">
        <v>595</v>
      </c>
      <c r="B114" s="79" t="s">
        <v>287</v>
      </c>
      <c r="C114" s="79" t="s">
        <v>596</v>
      </c>
      <c r="D114" s="79" t="s">
        <v>98</v>
      </c>
      <c r="E114" s="79" t="s">
        <v>597</v>
      </c>
      <c r="F114" s="79" t="s">
        <v>598</v>
      </c>
      <c r="G114" s="79" t="s">
        <v>599</v>
      </c>
      <c r="I114" s="51">
        <f t="shared" si="6"/>
        <v>1.0641945773524721</v>
      </c>
      <c r="J114" s="51" t="str">
        <f t="shared" si="5"/>
        <v>2096</v>
      </c>
      <c r="K114" s="51">
        <f t="shared" si="7"/>
        <v>2840.3353269537483</v>
      </c>
      <c r="M114" s="51" t="s">
        <v>2315</v>
      </c>
      <c r="N114" s="51">
        <v>2840.3353269537483</v>
      </c>
    </row>
    <row r="115" spans="1:14" x14ac:dyDescent="0.25">
      <c r="A115" s="78" t="s">
        <v>600</v>
      </c>
      <c r="B115" s="79">
        <v>767</v>
      </c>
      <c r="C115" s="79" t="s">
        <v>601</v>
      </c>
      <c r="D115" s="79" t="s">
        <v>71</v>
      </c>
      <c r="E115" s="79" t="s">
        <v>433</v>
      </c>
      <c r="F115" s="79" t="s">
        <v>602</v>
      </c>
      <c r="G115" s="79" t="s">
        <v>533</v>
      </c>
      <c r="I115" s="51">
        <f t="shared" si="6"/>
        <v>1.0668973471741638</v>
      </c>
      <c r="J115" s="51" t="str">
        <f t="shared" si="5"/>
        <v>1423</v>
      </c>
      <c r="K115" s="51">
        <f t="shared" si="7"/>
        <v>1973.7600922722031</v>
      </c>
      <c r="M115" s="51" t="s">
        <v>2316</v>
      </c>
      <c r="N115" s="51">
        <v>1973.7600922722031</v>
      </c>
    </row>
    <row r="116" spans="1:14" x14ac:dyDescent="0.25">
      <c r="A116" s="78" t="s">
        <v>603</v>
      </c>
      <c r="B116" s="79">
        <v>774</v>
      </c>
      <c r="C116" s="79">
        <v>847</v>
      </c>
      <c r="D116" s="79">
        <v>867</v>
      </c>
      <c r="E116" s="79">
        <v>967</v>
      </c>
      <c r="F116" s="79" t="s">
        <v>604</v>
      </c>
      <c r="G116" s="79" t="s">
        <v>605</v>
      </c>
      <c r="I116" s="51">
        <f t="shared" si="6"/>
        <v>1.070754716981132</v>
      </c>
      <c r="J116" s="51" t="str">
        <f t="shared" si="5"/>
        <v>867</v>
      </c>
      <c r="K116" s="51">
        <f t="shared" si="7"/>
        <v>1215.3066037735848</v>
      </c>
      <c r="M116" s="51" t="s">
        <v>2317</v>
      </c>
      <c r="N116" s="51">
        <v>1215.3066037735848</v>
      </c>
    </row>
    <row r="117" spans="1:14" x14ac:dyDescent="0.25">
      <c r="A117" s="78" t="s">
        <v>606</v>
      </c>
      <c r="B117" s="79">
        <v>781</v>
      </c>
      <c r="C117" s="79">
        <v>862</v>
      </c>
      <c r="D117" s="79">
        <v>883</v>
      </c>
      <c r="E117" s="79">
        <v>991</v>
      </c>
      <c r="F117" s="79" t="s">
        <v>607</v>
      </c>
      <c r="G117" s="79" t="s">
        <v>608</v>
      </c>
      <c r="I117" s="51">
        <f t="shared" si="6"/>
        <v>1.0707720588235294</v>
      </c>
      <c r="J117" s="51" t="str">
        <f t="shared" si="5"/>
        <v>883</v>
      </c>
      <c r="K117" s="51">
        <f t="shared" si="7"/>
        <v>1247.4494485294117</v>
      </c>
      <c r="M117" s="51" t="s">
        <v>2318</v>
      </c>
      <c r="N117" s="51">
        <v>1247.4494485294117</v>
      </c>
    </row>
    <row r="118" spans="1:14" x14ac:dyDescent="0.25">
      <c r="A118" s="78" t="s">
        <v>609</v>
      </c>
      <c r="B118" s="79" t="s">
        <v>610</v>
      </c>
      <c r="C118" s="79" t="s">
        <v>611</v>
      </c>
      <c r="D118" s="79" t="s">
        <v>612</v>
      </c>
      <c r="E118" s="79" t="s">
        <v>613</v>
      </c>
      <c r="F118" s="79" t="s">
        <v>614</v>
      </c>
      <c r="G118" s="79" t="s">
        <v>615</v>
      </c>
      <c r="I118" s="51">
        <f t="shared" si="6"/>
        <v>1.0636232925952551</v>
      </c>
      <c r="J118" s="51" t="str">
        <f t="shared" si="5"/>
        <v>2217</v>
      </c>
      <c r="K118" s="51">
        <f t="shared" si="7"/>
        <v>3147.2613227893598</v>
      </c>
      <c r="M118" s="51" t="s">
        <v>2319</v>
      </c>
      <c r="N118" s="51">
        <v>3147.2613227893598</v>
      </c>
    </row>
    <row r="119" spans="1:14" x14ac:dyDescent="0.25">
      <c r="A119" s="78" t="s">
        <v>616</v>
      </c>
      <c r="B119" s="79">
        <v>696</v>
      </c>
      <c r="C119" s="79">
        <v>788</v>
      </c>
      <c r="D119" s="79">
        <v>813</v>
      </c>
      <c r="E119" s="79">
        <v>932</v>
      </c>
      <c r="F119" s="79" t="s">
        <v>617</v>
      </c>
      <c r="G119" s="79" t="s">
        <v>618</v>
      </c>
      <c r="I119" s="51">
        <f t="shared" si="6"/>
        <v>1.0710116731517509</v>
      </c>
      <c r="J119" s="51" t="str">
        <f t="shared" si="5"/>
        <v>813</v>
      </c>
      <c r="K119" s="51">
        <f t="shared" si="7"/>
        <v>1179.1838521400778</v>
      </c>
      <c r="M119" s="51" t="s">
        <v>2320</v>
      </c>
      <c r="N119" s="51">
        <v>1179.1838521400778</v>
      </c>
    </row>
    <row r="120" spans="1:14" x14ac:dyDescent="0.25">
      <c r="A120" s="78" t="s">
        <v>619</v>
      </c>
      <c r="B120" s="79">
        <v>942</v>
      </c>
      <c r="C120" s="79" t="s">
        <v>438</v>
      </c>
      <c r="D120" s="79" t="s">
        <v>620</v>
      </c>
      <c r="E120" s="79" t="s">
        <v>415</v>
      </c>
      <c r="F120" s="79" t="s">
        <v>303</v>
      </c>
      <c r="G120" s="79" t="s">
        <v>93</v>
      </c>
      <c r="I120" s="51">
        <f t="shared" si="6"/>
        <v>1.0695581014729951</v>
      </c>
      <c r="J120" s="51" t="str">
        <f t="shared" si="5"/>
        <v>1024</v>
      </c>
      <c r="K120" s="51">
        <f t="shared" si="7"/>
        <v>1397.9124386252047</v>
      </c>
      <c r="M120" s="51" t="s">
        <v>2321</v>
      </c>
      <c r="N120" s="51">
        <v>1397.9124386252047</v>
      </c>
    </row>
    <row r="121" spans="1:14" x14ac:dyDescent="0.25">
      <c r="A121" s="78" t="s">
        <v>621</v>
      </c>
      <c r="B121" s="79">
        <v>763</v>
      </c>
      <c r="C121" s="79">
        <v>880</v>
      </c>
      <c r="D121" s="79">
        <v>911</v>
      </c>
      <c r="E121" s="79" t="s">
        <v>604</v>
      </c>
      <c r="F121" s="79" t="s">
        <v>622</v>
      </c>
      <c r="G121" s="79" t="s">
        <v>623</v>
      </c>
      <c r="I121" s="51">
        <f t="shared" si="6"/>
        <v>1.0708191126279865</v>
      </c>
      <c r="J121" s="51" t="str">
        <f t="shared" si="5"/>
        <v>911</v>
      </c>
      <c r="K121" s="51">
        <f t="shared" si="7"/>
        <v>1343.8779863481229</v>
      </c>
      <c r="M121" s="51" t="s">
        <v>2322</v>
      </c>
      <c r="N121" s="51">
        <v>1343.8779863481229</v>
      </c>
    </row>
    <row r="122" spans="1:14" x14ac:dyDescent="0.25">
      <c r="A122" s="78" t="s">
        <v>624</v>
      </c>
      <c r="B122" s="79" t="s">
        <v>625</v>
      </c>
      <c r="C122" s="79" t="s">
        <v>587</v>
      </c>
      <c r="D122" s="79" t="s">
        <v>626</v>
      </c>
      <c r="E122" s="79" t="s">
        <v>469</v>
      </c>
      <c r="F122" s="79" t="s">
        <v>627</v>
      </c>
      <c r="G122" s="79" t="s">
        <v>628</v>
      </c>
      <c r="I122" s="51">
        <f t="shared" si="6"/>
        <v>1.0692989524576955</v>
      </c>
      <c r="J122" s="51" t="str">
        <f t="shared" si="5"/>
        <v>1085</v>
      </c>
      <c r="K122" s="51">
        <f t="shared" si="7"/>
        <v>1418.9597099113619</v>
      </c>
      <c r="M122" s="51" t="s">
        <v>2323</v>
      </c>
      <c r="N122" s="51">
        <v>1418.9597099113619</v>
      </c>
    </row>
    <row r="123" spans="1:14" x14ac:dyDescent="0.25">
      <c r="A123" s="78" t="s">
        <v>629</v>
      </c>
      <c r="B123" s="79" t="s">
        <v>455</v>
      </c>
      <c r="C123" s="79" t="s">
        <v>630</v>
      </c>
      <c r="D123" s="79" t="s">
        <v>631</v>
      </c>
      <c r="E123" s="79" t="s">
        <v>632</v>
      </c>
      <c r="F123" s="79" t="s">
        <v>633</v>
      </c>
      <c r="G123" s="79" t="s">
        <v>634</v>
      </c>
      <c r="I123" s="51">
        <f t="shared" si="6"/>
        <v>1.0601580423145551</v>
      </c>
      <c r="J123" s="51" t="str">
        <f t="shared" si="5"/>
        <v>3323</v>
      </c>
      <c r="K123" s="51">
        <f t="shared" si="7"/>
        <v>4409.1972979862348</v>
      </c>
      <c r="M123" s="51" t="s">
        <v>2324</v>
      </c>
      <c r="N123" s="51">
        <v>4409.1972979862348</v>
      </c>
    </row>
    <row r="124" spans="1:14" x14ac:dyDescent="0.25">
      <c r="A124" s="78" t="s">
        <v>635</v>
      </c>
      <c r="B124" s="79">
        <v>800</v>
      </c>
      <c r="C124" s="79">
        <v>874</v>
      </c>
      <c r="D124" s="79">
        <v>893</v>
      </c>
      <c r="E124" s="79">
        <v>993</v>
      </c>
      <c r="F124" s="79" t="s">
        <v>607</v>
      </c>
      <c r="G124" s="79" t="s">
        <v>608</v>
      </c>
      <c r="I124" s="51">
        <f t="shared" si="6"/>
        <v>1.0707720588235294</v>
      </c>
      <c r="J124" s="51" t="str">
        <f t="shared" si="5"/>
        <v>893</v>
      </c>
      <c r="K124" s="51">
        <f t="shared" si="7"/>
        <v>1247.4494485294117</v>
      </c>
      <c r="M124" s="51" t="s">
        <v>2325</v>
      </c>
      <c r="N124" s="51">
        <v>1247.4494485294117</v>
      </c>
    </row>
    <row r="125" spans="1:14" x14ac:dyDescent="0.25">
      <c r="A125" s="78" t="s">
        <v>636</v>
      </c>
      <c r="B125" s="79" t="s">
        <v>637</v>
      </c>
      <c r="C125" s="79" t="s">
        <v>638</v>
      </c>
      <c r="D125" s="79" t="s">
        <v>639</v>
      </c>
      <c r="E125" s="79" t="s">
        <v>640</v>
      </c>
      <c r="F125" s="79" t="s">
        <v>641</v>
      </c>
      <c r="G125" s="79" t="s">
        <v>642</v>
      </c>
      <c r="I125" s="51">
        <f t="shared" si="6"/>
        <v>1.0659978880675818</v>
      </c>
      <c r="J125" s="51" t="str">
        <f t="shared" si="5"/>
        <v>1588</v>
      </c>
      <c r="K125" s="51">
        <f t="shared" si="7"/>
        <v>2152.2497360084476</v>
      </c>
      <c r="M125" s="51" t="s">
        <v>2326</v>
      </c>
      <c r="N125" s="51">
        <v>2152.2497360084476</v>
      </c>
    </row>
    <row r="126" spans="1:14" x14ac:dyDescent="0.25">
      <c r="A126" s="78" t="s">
        <v>643</v>
      </c>
      <c r="B126" s="79">
        <v>898</v>
      </c>
      <c r="C126" s="79" t="s">
        <v>644</v>
      </c>
      <c r="D126" s="79" t="s">
        <v>205</v>
      </c>
      <c r="E126" s="79" t="s">
        <v>645</v>
      </c>
      <c r="F126" s="79" t="s">
        <v>188</v>
      </c>
      <c r="G126" s="79" t="s">
        <v>646</v>
      </c>
      <c r="I126" s="51">
        <f t="shared" si="6"/>
        <v>1.06949524506218</v>
      </c>
      <c r="J126" s="51" t="str">
        <f t="shared" si="5"/>
        <v>1068</v>
      </c>
      <c r="K126" s="51">
        <f t="shared" si="7"/>
        <v>1563.6020482809072</v>
      </c>
      <c r="M126" s="51" t="s">
        <v>2327</v>
      </c>
      <c r="N126" s="51">
        <v>1563.6020482809072</v>
      </c>
    </row>
    <row r="127" spans="1:14" x14ac:dyDescent="0.25">
      <c r="A127" s="78" t="s">
        <v>647</v>
      </c>
      <c r="B127" s="79">
        <v>715</v>
      </c>
      <c r="C127" s="79">
        <v>795</v>
      </c>
      <c r="D127" s="79">
        <v>816</v>
      </c>
      <c r="E127" s="79">
        <v>922</v>
      </c>
      <c r="F127" s="79" t="s">
        <v>357</v>
      </c>
      <c r="G127" s="79" t="s">
        <v>648</v>
      </c>
      <c r="I127" s="51">
        <f t="shared" si="6"/>
        <v>1.0710059171597632</v>
      </c>
      <c r="J127" s="51" t="str">
        <f t="shared" si="5"/>
        <v>816</v>
      </c>
      <c r="K127" s="51">
        <f t="shared" si="7"/>
        <v>1163.1124260355029</v>
      </c>
      <c r="M127" s="51" t="s">
        <v>2328</v>
      </c>
      <c r="N127" s="51">
        <v>1163.1124260355029</v>
      </c>
    </row>
    <row r="128" spans="1:14" x14ac:dyDescent="0.25">
      <c r="A128" s="78" t="s">
        <v>649</v>
      </c>
      <c r="B128" s="79" t="s">
        <v>650</v>
      </c>
      <c r="C128" s="79" t="s">
        <v>651</v>
      </c>
      <c r="D128" s="79" t="s">
        <v>652</v>
      </c>
      <c r="E128" s="79" t="s">
        <v>653</v>
      </c>
      <c r="F128" s="79" t="s">
        <v>654</v>
      </c>
      <c r="G128" s="79" t="s">
        <v>655</v>
      </c>
      <c r="I128" s="51">
        <f t="shared" si="6"/>
        <v>1.0483397926050069</v>
      </c>
      <c r="J128" s="51" t="str">
        <f t="shared" si="5"/>
        <v>16575</v>
      </c>
      <c r="K128" s="51">
        <f t="shared" si="7"/>
        <v>20984.617628574422</v>
      </c>
      <c r="M128" s="51" t="s">
        <v>2329</v>
      </c>
      <c r="N128" s="51">
        <v>20984.617628574422</v>
      </c>
    </row>
    <row r="129" spans="1:14" x14ac:dyDescent="0.25">
      <c r="A129" s="78" t="s">
        <v>656</v>
      </c>
      <c r="B129" s="79" t="s">
        <v>657</v>
      </c>
      <c r="C129" s="79" t="s">
        <v>658</v>
      </c>
      <c r="D129" s="79" t="s">
        <v>659</v>
      </c>
      <c r="E129" s="79" t="s">
        <v>660</v>
      </c>
      <c r="F129" s="79" t="s">
        <v>661</v>
      </c>
      <c r="G129" s="79" t="s">
        <v>662</v>
      </c>
      <c r="I129" s="51">
        <f t="shared" si="6"/>
        <v>1.060005021340698</v>
      </c>
      <c r="J129" s="51" t="str">
        <f t="shared" si="5"/>
        <v>3502</v>
      </c>
      <c r="K129" s="51">
        <f t="shared" si="7"/>
        <v>4475.3412001004272</v>
      </c>
      <c r="M129" s="51" t="s">
        <v>2330</v>
      </c>
      <c r="N129" s="51">
        <v>4475.3412001004272</v>
      </c>
    </row>
    <row r="130" spans="1:14" x14ac:dyDescent="0.25">
      <c r="A130" s="78" t="s">
        <v>663</v>
      </c>
      <c r="B130" s="79">
        <v>766</v>
      </c>
      <c r="C130" s="79">
        <v>834</v>
      </c>
      <c r="D130" s="79">
        <v>845</v>
      </c>
      <c r="E130" s="79">
        <v>914</v>
      </c>
      <c r="F130" s="79">
        <v>995</v>
      </c>
      <c r="G130" s="79" t="s">
        <v>664</v>
      </c>
      <c r="I130" s="51">
        <f t="shared" si="6"/>
        <v>1.0713567839195981</v>
      </c>
      <c r="J130" s="51" t="str">
        <f t="shared" si="5"/>
        <v>845</v>
      </c>
      <c r="K130" s="51">
        <f t="shared" si="7"/>
        <v>1142.0663316582916</v>
      </c>
      <c r="M130" s="51" t="s">
        <v>2331</v>
      </c>
      <c r="N130" s="51">
        <v>1142.0663316582916</v>
      </c>
    </row>
    <row r="131" spans="1:14" x14ac:dyDescent="0.25">
      <c r="A131" s="78" t="s">
        <v>665</v>
      </c>
      <c r="B131" s="79">
        <v>731</v>
      </c>
      <c r="C131" s="79">
        <v>827</v>
      </c>
      <c r="D131" s="79">
        <v>853</v>
      </c>
      <c r="E131" s="79">
        <v>977</v>
      </c>
      <c r="F131" s="79" t="s">
        <v>487</v>
      </c>
      <c r="G131" s="79" t="s">
        <v>666</v>
      </c>
      <c r="I131" s="51">
        <f t="shared" si="6"/>
        <v>1.0705663881151346</v>
      </c>
      <c r="J131" s="51" t="str">
        <f t="shared" si="5"/>
        <v>853</v>
      </c>
      <c r="K131" s="51">
        <f t="shared" si="7"/>
        <v>1234.3630454967501</v>
      </c>
      <c r="M131" s="51" t="s">
        <v>2332</v>
      </c>
      <c r="N131" s="51">
        <v>1234.3630454967501</v>
      </c>
    </row>
    <row r="132" spans="1:14" x14ac:dyDescent="0.25">
      <c r="A132" s="78" t="s">
        <v>667</v>
      </c>
      <c r="B132" s="79" t="s">
        <v>668</v>
      </c>
      <c r="C132" s="79" t="s">
        <v>669</v>
      </c>
      <c r="D132" s="79" t="s">
        <v>670</v>
      </c>
      <c r="E132" s="79" t="s">
        <v>671</v>
      </c>
      <c r="F132" s="79" t="s">
        <v>672</v>
      </c>
      <c r="G132" s="79" t="s">
        <v>673</v>
      </c>
      <c r="I132" s="51">
        <f t="shared" si="6"/>
        <v>1.0571381794368042</v>
      </c>
      <c r="J132" s="51" t="str">
        <f t="shared" ref="J132:J195" si="8">SUBSTITUTE(D132,CHAR(160),)</f>
        <v>5166</v>
      </c>
      <c r="K132" s="51">
        <f t="shared" si="7"/>
        <v>6825.9412246234451</v>
      </c>
      <c r="M132" s="51" t="s">
        <v>2333</v>
      </c>
      <c r="N132" s="51">
        <v>6825.9412246234451</v>
      </c>
    </row>
    <row r="133" spans="1:14" x14ac:dyDescent="0.25">
      <c r="A133" s="78" t="s">
        <v>674</v>
      </c>
      <c r="B133" s="79" t="s">
        <v>675</v>
      </c>
      <c r="C133" s="79" t="s">
        <v>676</v>
      </c>
      <c r="D133" s="79" t="s">
        <v>677</v>
      </c>
      <c r="E133" s="79" t="s">
        <v>678</v>
      </c>
      <c r="F133" s="79" t="s">
        <v>679</v>
      </c>
      <c r="G133" s="79" t="s">
        <v>680</v>
      </c>
      <c r="I133" s="51">
        <f t="shared" si="6"/>
        <v>1.0529995276334436</v>
      </c>
      <c r="J133" s="51" t="str">
        <f t="shared" si="8"/>
        <v>9005</v>
      </c>
      <c r="K133" s="51">
        <f t="shared" si="7"/>
        <v>11736.732735002362</v>
      </c>
      <c r="M133" s="51" t="s">
        <v>2334</v>
      </c>
      <c r="N133" s="51">
        <v>11736.732735002362</v>
      </c>
    </row>
    <row r="134" spans="1:14" x14ac:dyDescent="0.25">
      <c r="A134" s="78" t="s">
        <v>681</v>
      </c>
      <c r="B134" s="79" t="s">
        <v>682</v>
      </c>
      <c r="C134" s="79" t="s">
        <v>683</v>
      </c>
      <c r="D134" s="79" t="s">
        <v>684</v>
      </c>
      <c r="E134" s="79" t="s">
        <v>685</v>
      </c>
      <c r="F134" s="79" t="s">
        <v>686</v>
      </c>
      <c r="G134" s="79" t="s">
        <v>687</v>
      </c>
      <c r="I134" s="51">
        <f t="shared" si="6"/>
        <v>1.0627463863337714</v>
      </c>
      <c r="J134" s="51" t="str">
        <f t="shared" si="8"/>
        <v>2487</v>
      </c>
      <c r="K134" s="51">
        <f t="shared" si="7"/>
        <v>3437.9845597897506</v>
      </c>
      <c r="M134" s="51" t="s">
        <v>2335</v>
      </c>
      <c r="N134" s="51">
        <v>3437.9845597897506</v>
      </c>
    </row>
    <row r="135" spans="1:14" x14ac:dyDescent="0.25">
      <c r="A135" s="78" t="s">
        <v>688</v>
      </c>
      <c r="B135" s="79" t="s">
        <v>689</v>
      </c>
      <c r="C135" s="79" t="s">
        <v>690</v>
      </c>
      <c r="D135" s="79" t="s">
        <v>691</v>
      </c>
      <c r="E135" s="79" t="s">
        <v>692</v>
      </c>
      <c r="F135" s="79" t="s">
        <v>693</v>
      </c>
      <c r="G135" s="79" t="s">
        <v>694</v>
      </c>
      <c r="I135" s="51">
        <f t="shared" si="6"/>
        <v>1.0629838142153414</v>
      </c>
      <c r="J135" s="51" t="str">
        <f t="shared" si="8"/>
        <v>2398</v>
      </c>
      <c r="K135" s="51">
        <f t="shared" si="7"/>
        <v>3211.2741027445463</v>
      </c>
      <c r="M135" s="51" t="s">
        <v>2336</v>
      </c>
      <c r="N135" s="51">
        <v>3211.2741027445463</v>
      </c>
    </row>
    <row r="136" spans="1:14" x14ac:dyDescent="0.25">
      <c r="A136" s="78" t="s">
        <v>695</v>
      </c>
      <c r="B136" s="79" t="s">
        <v>696</v>
      </c>
      <c r="C136" s="79" t="s">
        <v>697</v>
      </c>
      <c r="D136" s="79" t="s">
        <v>698</v>
      </c>
      <c r="E136" s="79" t="s">
        <v>699</v>
      </c>
      <c r="F136" s="79" t="s">
        <v>529</v>
      </c>
      <c r="G136" s="79" t="s">
        <v>700</v>
      </c>
      <c r="I136" s="51">
        <f t="shared" si="6"/>
        <v>1.067829457364341</v>
      </c>
      <c r="J136" s="51" t="str">
        <f t="shared" si="8"/>
        <v>1239</v>
      </c>
      <c r="K136" s="51">
        <f t="shared" si="7"/>
        <v>1765.1220930232557</v>
      </c>
      <c r="M136" s="51" t="s">
        <v>2337</v>
      </c>
      <c r="N136" s="51">
        <v>1765.1220930232557</v>
      </c>
    </row>
    <row r="137" spans="1:14" x14ac:dyDescent="0.25">
      <c r="A137" s="78" t="s">
        <v>701</v>
      </c>
      <c r="B137" s="79" t="s">
        <v>702</v>
      </c>
      <c r="C137" s="79" t="s">
        <v>81</v>
      </c>
      <c r="D137" s="79" t="s">
        <v>367</v>
      </c>
      <c r="E137" s="79" t="s">
        <v>703</v>
      </c>
      <c r="F137" s="79" t="s">
        <v>704</v>
      </c>
      <c r="G137" s="79" t="s">
        <v>705</v>
      </c>
      <c r="I137" s="51">
        <f t="shared" si="6"/>
        <v>1.0676202860858257</v>
      </c>
      <c r="J137" s="51" t="str">
        <f t="shared" si="8"/>
        <v>1251</v>
      </c>
      <c r="K137" s="51">
        <f t="shared" si="7"/>
        <v>1753.0325097529258</v>
      </c>
      <c r="M137" s="51" t="s">
        <v>2268</v>
      </c>
      <c r="N137" s="51">
        <v>1753.0325097529258</v>
      </c>
    </row>
    <row r="138" spans="1:14" x14ac:dyDescent="0.25">
      <c r="A138" s="78" t="s">
        <v>706</v>
      </c>
      <c r="B138" s="79">
        <v>750</v>
      </c>
      <c r="C138" s="79">
        <v>771</v>
      </c>
      <c r="D138" s="79">
        <v>777</v>
      </c>
      <c r="E138" s="79">
        <v>825</v>
      </c>
      <c r="F138" s="79">
        <v>895</v>
      </c>
      <c r="G138" s="79">
        <v>959</v>
      </c>
      <c r="I138" s="51">
        <f t="shared" si="6"/>
        <v>1.0715083798882681</v>
      </c>
      <c r="J138" s="51" t="str">
        <f t="shared" si="8"/>
        <v>777</v>
      </c>
      <c r="K138" s="51">
        <f t="shared" si="7"/>
        <v>1027.5765363128492</v>
      </c>
      <c r="M138" s="51" t="s">
        <v>2338</v>
      </c>
      <c r="N138" s="51">
        <v>1027.5765363128492</v>
      </c>
    </row>
    <row r="139" spans="1:14" x14ac:dyDescent="0.25">
      <c r="A139" s="78" t="s">
        <v>707</v>
      </c>
      <c r="B139" s="79" t="s">
        <v>708</v>
      </c>
      <c r="C139" s="79" t="s">
        <v>709</v>
      </c>
      <c r="D139" s="79" t="s">
        <v>710</v>
      </c>
      <c r="E139" s="79" t="s">
        <v>711</v>
      </c>
      <c r="F139" s="79" t="s">
        <v>712</v>
      </c>
      <c r="G139" s="79" t="s">
        <v>713</v>
      </c>
      <c r="I139" s="51">
        <f t="shared" si="6"/>
        <v>1.0619650804519001</v>
      </c>
      <c r="J139" s="51" t="str">
        <f t="shared" si="8"/>
        <v>2633</v>
      </c>
      <c r="K139" s="51">
        <f t="shared" si="7"/>
        <v>3294.2156795617939</v>
      </c>
      <c r="M139" s="51" t="s">
        <v>2339</v>
      </c>
      <c r="N139" s="51">
        <v>3294.2156795617939</v>
      </c>
    </row>
    <row r="140" spans="1:14" x14ac:dyDescent="0.25">
      <c r="A140" s="78" t="s">
        <v>714</v>
      </c>
      <c r="B140" s="79" t="s">
        <v>715</v>
      </c>
      <c r="C140" s="79" t="s">
        <v>716</v>
      </c>
      <c r="D140" s="79" t="s">
        <v>717</v>
      </c>
      <c r="E140" s="79" t="s">
        <v>310</v>
      </c>
      <c r="F140" s="79" t="s">
        <v>718</v>
      </c>
      <c r="G140" s="79" t="s">
        <v>719</v>
      </c>
      <c r="I140" s="51">
        <f t="shared" si="6"/>
        <v>1.0605981112277021</v>
      </c>
      <c r="J140" s="51" t="str">
        <f t="shared" si="8"/>
        <v>3154</v>
      </c>
      <c r="K140" s="51">
        <f t="shared" si="7"/>
        <v>4287.9981636936</v>
      </c>
      <c r="M140" s="51" t="s">
        <v>2340</v>
      </c>
      <c r="N140" s="51">
        <v>4287.9981636936</v>
      </c>
    </row>
    <row r="141" spans="1:14" x14ac:dyDescent="0.25">
      <c r="A141" s="78" t="s">
        <v>720</v>
      </c>
      <c r="B141" s="79">
        <v>662</v>
      </c>
      <c r="C141" s="79">
        <v>767</v>
      </c>
      <c r="D141" s="79">
        <v>795</v>
      </c>
      <c r="E141" s="79">
        <v>928</v>
      </c>
      <c r="F141" s="79" t="s">
        <v>617</v>
      </c>
      <c r="G141" s="79" t="s">
        <v>618</v>
      </c>
      <c r="I141" s="51">
        <f t="shared" si="6"/>
        <v>1.0710116731517509</v>
      </c>
      <c r="J141" s="51" t="str">
        <f t="shared" si="8"/>
        <v>795</v>
      </c>
      <c r="K141" s="51">
        <f t="shared" si="7"/>
        <v>1179.1838521400778</v>
      </c>
      <c r="M141" s="51" t="s">
        <v>2266</v>
      </c>
      <c r="N141" s="51">
        <v>1179.1838521400778</v>
      </c>
    </row>
    <row r="142" spans="1:14" x14ac:dyDescent="0.25">
      <c r="A142" s="78" t="s">
        <v>721</v>
      </c>
      <c r="B142" s="79" t="s">
        <v>722</v>
      </c>
      <c r="C142" s="79" t="s">
        <v>723</v>
      </c>
      <c r="D142" s="79" t="s">
        <v>724</v>
      </c>
      <c r="E142" s="79" t="s">
        <v>725</v>
      </c>
      <c r="F142" s="79" t="s">
        <v>726</v>
      </c>
      <c r="G142" s="79" t="s">
        <v>727</v>
      </c>
      <c r="I142" s="51">
        <f t="shared" si="6"/>
        <v>1.0670498084291187</v>
      </c>
      <c r="J142" s="51" t="str">
        <f t="shared" si="8"/>
        <v>1338</v>
      </c>
      <c r="K142" s="51">
        <f t="shared" si="7"/>
        <v>1783.0402298850572</v>
      </c>
      <c r="M142" s="51" t="s">
        <v>2341</v>
      </c>
      <c r="N142" s="51">
        <v>1783.0402298850572</v>
      </c>
    </row>
    <row r="143" spans="1:14" x14ac:dyDescent="0.25">
      <c r="A143" s="78" t="s">
        <v>728</v>
      </c>
      <c r="B143" s="79" t="s">
        <v>729</v>
      </c>
      <c r="C143" s="79" t="s">
        <v>730</v>
      </c>
      <c r="D143" s="79" t="s">
        <v>731</v>
      </c>
      <c r="E143" s="79" t="s">
        <v>732</v>
      </c>
      <c r="F143" s="79" t="s">
        <v>733</v>
      </c>
      <c r="G143" s="79" t="s">
        <v>684</v>
      </c>
      <c r="I143" s="51">
        <f t="shared" si="6"/>
        <v>1.0650963597430407</v>
      </c>
      <c r="J143" s="51" t="str">
        <f t="shared" si="8"/>
        <v>1870</v>
      </c>
      <c r="K143" s="51">
        <f t="shared" si="7"/>
        <v>2648.8946466809425</v>
      </c>
      <c r="M143" s="51" t="s">
        <v>2342</v>
      </c>
      <c r="N143" s="51">
        <v>2648.8946466809425</v>
      </c>
    </row>
    <row r="144" spans="1:14" x14ac:dyDescent="0.25">
      <c r="A144" s="78" t="s">
        <v>734</v>
      </c>
      <c r="B144" s="79" t="s">
        <v>735</v>
      </c>
      <c r="C144" s="79" t="s">
        <v>736</v>
      </c>
      <c r="D144" s="79" t="s">
        <v>737</v>
      </c>
      <c r="E144" s="79" t="s">
        <v>738</v>
      </c>
      <c r="F144" s="79" t="s">
        <v>739</v>
      </c>
      <c r="G144" s="79" t="s">
        <v>740</v>
      </c>
      <c r="I144" s="51">
        <f t="shared" si="6"/>
        <v>1.0539279513888888</v>
      </c>
      <c r="J144" s="51" t="str">
        <f t="shared" si="8"/>
        <v>7884</v>
      </c>
      <c r="K144" s="51">
        <f t="shared" si="7"/>
        <v>10236.802191840277</v>
      </c>
      <c r="M144" s="51" t="s">
        <v>2343</v>
      </c>
      <c r="N144" s="51">
        <v>10236.802191840277</v>
      </c>
    </row>
    <row r="145" spans="1:14" x14ac:dyDescent="0.25">
      <c r="A145" s="78" t="s">
        <v>741</v>
      </c>
      <c r="B145" s="79" t="s">
        <v>742</v>
      </c>
      <c r="C145" s="79" t="s">
        <v>743</v>
      </c>
      <c r="D145" s="79" t="s">
        <v>691</v>
      </c>
      <c r="E145" s="79" t="s">
        <v>744</v>
      </c>
      <c r="F145" s="79" t="s">
        <v>745</v>
      </c>
      <c r="G145" s="79" t="s">
        <v>746</v>
      </c>
      <c r="I145" s="51">
        <f t="shared" si="6"/>
        <v>1.0628289473684212</v>
      </c>
      <c r="J145" s="51" t="str">
        <f t="shared" si="8"/>
        <v>2398</v>
      </c>
      <c r="K145" s="51">
        <f t="shared" si="7"/>
        <v>3434.0003289473689</v>
      </c>
      <c r="M145" s="51" t="s">
        <v>2336</v>
      </c>
      <c r="N145" s="51">
        <v>3434.0003289473689</v>
      </c>
    </row>
    <row r="146" spans="1:14" x14ac:dyDescent="0.25">
      <c r="A146" s="78" t="s">
        <v>747</v>
      </c>
      <c r="B146" s="79" t="s">
        <v>748</v>
      </c>
      <c r="C146" s="79" t="s">
        <v>749</v>
      </c>
      <c r="D146" s="79" t="s">
        <v>750</v>
      </c>
      <c r="E146" s="79" t="s">
        <v>751</v>
      </c>
      <c r="F146" s="79" t="s">
        <v>752</v>
      </c>
      <c r="G146" s="79" t="s">
        <v>753</v>
      </c>
      <c r="I146" s="51">
        <f t="shared" si="6"/>
        <v>1.0656968559361801</v>
      </c>
      <c r="J146" s="51" t="str">
        <f t="shared" si="8"/>
        <v>1698</v>
      </c>
      <c r="K146" s="51">
        <f t="shared" si="7"/>
        <v>2420.1975598310651</v>
      </c>
      <c r="M146" s="51" t="s">
        <v>2344</v>
      </c>
      <c r="N146" s="51">
        <v>2420.1975598310651</v>
      </c>
    </row>
    <row r="147" spans="1:14" x14ac:dyDescent="0.25">
      <c r="A147" s="78" t="s">
        <v>754</v>
      </c>
      <c r="B147" s="79" t="s">
        <v>755</v>
      </c>
      <c r="C147" s="79" t="s">
        <v>756</v>
      </c>
      <c r="D147" s="79" t="s">
        <v>757</v>
      </c>
      <c r="E147" s="79" t="s">
        <v>758</v>
      </c>
      <c r="F147" s="79" t="s">
        <v>585</v>
      </c>
      <c r="G147" s="79" t="s">
        <v>759</v>
      </c>
      <c r="I147" s="51">
        <f t="shared" si="6"/>
        <v>1.0622817229336439</v>
      </c>
      <c r="J147" s="51" t="str">
        <f t="shared" si="8"/>
        <v>2659</v>
      </c>
      <c r="K147" s="51">
        <f t="shared" si="7"/>
        <v>3877.3282887078003</v>
      </c>
      <c r="M147" s="51" t="s">
        <v>2345</v>
      </c>
      <c r="N147" s="51">
        <v>3877.3282887078003</v>
      </c>
    </row>
    <row r="148" spans="1:14" x14ac:dyDescent="0.25">
      <c r="A148" s="78" t="s">
        <v>760</v>
      </c>
      <c r="B148" s="79" t="s">
        <v>761</v>
      </c>
      <c r="C148" s="79" t="s">
        <v>762</v>
      </c>
      <c r="D148" s="79" t="s">
        <v>763</v>
      </c>
      <c r="E148" s="79" t="s">
        <v>764</v>
      </c>
      <c r="F148" s="79" t="s">
        <v>765</v>
      </c>
      <c r="G148" s="79" t="s">
        <v>766</v>
      </c>
      <c r="I148" s="51">
        <f t="shared" si="6"/>
        <v>1.0540144339197113</v>
      </c>
      <c r="J148" s="51" t="str">
        <f t="shared" si="8"/>
        <v>7681</v>
      </c>
      <c r="K148" s="51">
        <f t="shared" si="7"/>
        <v>9851.872913847541</v>
      </c>
      <c r="M148" s="51" t="s">
        <v>2346</v>
      </c>
      <c r="N148" s="51">
        <v>9851.872913847541</v>
      </c>
    </row>
    <row r="149" spans="1:14" x14ac:dyDescent="0.25">
      <c r="A149" s="78" t="s">
        <v>767</v>
      </c>
      <c r="B149" s="79">
        <v>759</v>
      </c>
      <c r="C149" s="79">
        <v>876</v>
      </c>
      <c r="D149" s="79">
        <v>908</v>
      </c>
      <c r="E149" s="79" t="s">
        <v>768</v>
      </c>
      <c r="F149" s="79" t="s">
        <v>769</v>
      </c>
      <c r="G149" s="79" t="s">
        <v>770</v>
      </c>
      <c r="I149" s="51">
        <f t="shared" si="6"/>
        <v>1.0710008554319932</v>
      </c>
      <c r="J149" s="51" t="str">
        <f t="shared" si="8"/>
        <v>908</v>
      </c>
      <c r="K149" s="51">
        <f t="shared" si="7"/>
        <v>1340.8930710008556</v>
      </c>
      <c r="M149" s="51" t="s">
        <v>2347</v>
      </c>
      <c r="N149" s="51">
        <v>1340.8930710008556</v>
      </c>
    </row>
    <row r="150" spans="1:14" x14ac:dyDescent="0.25">
      <c r="A150" s="78" t="s">
        <v>771</v>
      </c>
      <c r="B150" s="79" t="s">
        <v>772</v>
      </c>
      <c r="C150" s="79" t="s">
        <v>773</v>
      </c>
      <c r="D150" s="79" t="s">
        <v>774</v>
      </c>
      <c r="E150" s="79" t="s">
        <v>159</v>
      </c>
      <c r="F150" s="79" t="s">
        <v>775</v>
      </c>
      <c r="G150" s="79" t="s">
        <v>539</v>
      </c>
      <c r="I150" s="51">
        <f t="shared" si="6"/>
        <v>1.0620711166562695</v>
      </c>
      <c r="J150" s="51" t="str">
        <f t="shared" si="8"/>
        <v>2682</v>
      </c>
      <c r="K150" s="51">
        <f t="shared" si="7"/>
        <v>3616.3521522145979</v>
      </c>
      <c r="M150" s="51" t="s">
        <v>2348</v>
      </c>
      <c r="N150" s="51">
        <v>3616.3521522145979</v>
      </c>
    </row>
    <row r="151" spans="1:14" x14ac:dyDescent="0.25">
      <c r="A151" s="78" t="s">
        <v>776</v>
      </c>
      <c r="B151" s="79" t="s">
        <v>777</v>
      </c>
      <c r="C151" s="79" t="s">
        <v>778</v>
      </c>
      <c r="D151" s="79" t="s">
        <v>779</v>
      </c>
      <c r="E151" s="79" t="s">
        <v>780</v>
      </c>
      <c r="F151" s="79" t="s">
        <v>781</v>
      </c>
      <c r="G151" s="79" t="s">
        <v>782</v>
      </c>
      <c r="I151" s="51">
        <f t="shared" si="6"/>
        <v>1.0635680109364321</v>
      </c>
      <c r="J151" s="51" t="str">
        <f t="shared" si="8"/>
        <v>2207</v>
      </c>
      <c r="K151" s="51">
        <f t="shared" si="7"/>
        <v>3309.8236500341764</v>
      </c>
      <c r="M151" s="51" t="s">
        <v>2349</v>
      </c>
      <c r="N151" s="51">
        <v>3309.8236500341764</v>
      </c>
    </row>
    <row r="152" spans="1:14" x14ac:dyDescent="0.25">
      <c r="A152" s="78" t="s">
        <v>783</v>
      </c>
      <c r="B152" s="79" t="s">
        <v>784</v>
      </c>
      <c r="C152" s="79" t="s">
        <v>785</v>
      </c>
      <c r="D152" s="79" t="s">
        <v>786</v>
      </c>
      <c r="E152" s="79" t="s">
        <v>787</v>
      </c>
      <c r="F152" s="79" t="s">
        <v>788</v>
      </c>
      <c r="G152" s="79" t="s">
        <v>789</v>
      </c>
      <c r="I152" s="51">
        <f t="shared" si="6"/>
        <v>1.0576283708902845</v>
      </c>
      <c r="J152" s="51" t="str">
        <f t="shared" si="8"/>
        <v>4747</v>
      </c>
      <c r="K152" s="51">
        <f t="shared" si="7"/>
        <v>6055.9800517177691</v>
      </c>
      <c r="M152" s="51" t="s">
        <v>2350</v>
      </c>
      <c r="N152" s="51">
        <v>6055.9800517177691</v>
      </c>
    </row>
    <row r="153" spans="1:14" x14ac:dyDescent="0.25">
      <c r="A153" s="78" t="s">
        <v>790</v>
      </c>
      <c r="B153" s="79" t="s">
        <v>467</v>
      </c>
      <c r="C153" s="79" t="s">
        <v>791</v>
      </c>
      <c r="D153" s="79" t="s">
        <v>792</v>
      </c>
      <c r="E153" s="79" t="s">
        <v>793</v>
      </c>
      <c r="F153" s="79" t="s">
        <v>794</v>
      </c>
      <c r="G153" s="79" t="s">
        <v>795</v>
      </c>
      <c r="I153" s="51">
        <f t="shared" si="6"/>
        <v>1.0669056152927121</v>
      </c>
      <c r="J153" s="51" t="str">
        <f t="shared" si="8"/>
        <v>1399</v>
      </c>
      <c r="K153" s="51">
        <f t="shared" si="7"/>
        <v>1905.4934289127839</v>
      </c>
      <c r="M153" s="51" t="s">
        <v>2351</v>
      </c>
      <c r="N153" s="51">
        <v>1905.4934289127839</v>
      </c>
    </row>
    <row r="154" spans="1:14" x14ac:dyDescent="0.25">
      <c r="A154" s="78" t="s">
        <v>796</v>
      </c>
      <c r="B154" s="79">
        <v>806</v>
      </c>
      <c r="C154" s="79">
        <v>901</v>
      </c>
      <c r="D154" s="79">
        <v>926</v>
      </c>
      <c r="E154" s="79" t="s">
        <v>797</v>
      </c>
      <c r="F154" s="79" t="s">
        <v>493</v>
      </c>
      <c r="G154" s="79" t="s">
        <v>489</v>
      </c>
      <c r="I154" s="51">
        <f t="shared" si="6"/>
        <v>1.07012987012987</v>
      </c>
      <c r="J154" s="51" t="str">
        <f t="shared" si="8"/>
        <v>926</v>
      </c>
      <c r="K154" s="51">
        <f t="shared" si="7"/>
        <v>1322.6805194805195</v>
      </c>
      <c r="M154" s="51" t="s">
        <v>2352</v>
      </c>
      <c r="N154" s="51">
        <v>1322.6805194805195</v>
      </c>
    </row>
    <row r="155" spans="1:14" x14ac:dyDescent="0.25">
      <c r="A155" s="78" t="s">
        <v>798</v>
      </c>
      <c r="B155" s="79">
        <v>908</v>
      </c>
      <c r="C155" s="79">
        <v>996</v>
      </c>
      <c r="D155" s="79" t="s">
        <v>799</v>
      </c>
      <c r="E155" s="79" t="s">
        <v>800</v>
      </c>
      <c r="F155" s="79" t="s">
        <v>801</v>
      </c>
      <c r="G155" s="79" t="s">
        <v>381</v>
      </c>
      <c r="I155" s="51">
        <f t="shared" si="6"/>
        <v>1.069767441860465</v>
      </c>
      <c r="J155" s="51" t="str">
        <f t="shared" si="8"/>
        <v>1019</v>
      </c>
      <c r="K155" s="51">
        <f t="shared" si="7"/>
        <v>1427.0697674418602</v>
      </c>
      <c r="M155" s="51" t="s">
        <v>2353</v>
      </c>
      <c r="N155" s="51">
        <v>1427.0697674418602</v>
      </c>
    </row>
    <row r="156" spans="1:14" x14ac:dyDescent="0.25">
      <c r="A156" s="78" t="s">
        <v>802</v>
      </c>
      <c r="B156" s="79" t="s">
        <v>644</v>
      </c>
      <c r="C156" s="79" t="s">
        <v>472</v>
      </c>
      <c r="D156" s="79" t="s">
        <v>186</v>
      </c>
      <c r="E156" s="79" t="s">
        <v>441</v>
      </c>
      <c r="F156" s="79" t="s">
        <v>803</v>
      </c>
      <c r="G156" s="79" t="s">
        <v>804</v>
      </c>
      <c r="I156" s="51">
        <f t="shared" si="6"/>
        <v>1.0679199514857489</v>
      </c>
      <c r="J156" s="51" t="str">
        <f t="shared" si="8"/>
        <v>1261</v>
      </c>
      <c r="K156" s="51">
        <f t="shared" si="7"/>
        <v>1880.6070345664039</v>
      </c>
      <c r="M156" s="51" t="s">
        <v>2354</v>
      </c>
      <c r="N156" s="51">
        <v>1880.6070345664039</v>
      </c>
    </row>
    <row r="157" spans="1:14" x14ac:dyDescent="0.25">
      <c r="A157" s="78" t="s">
        <v>805</v>
      </c>
      <c r="B157" s="79">
        <v>884</v>
      </c>
      <c r="C157" s="79">
        <v>988</v>
      </c>
      <c r="D157" s="79" t="s">
        <v>78</v>
      </c>
      <c r="E157" s="79" t="s">
        <v>806</v>
      </c>
      <c r="F157" s="79" t="s">
        <v>807</v>
      </c>
      <c r="G157" s="79" t="s">
        <v>490</v>
      </c>
      <c r="I157" s="51">
        <f t="shared" si="6"/>
        <v>1.069455406471981</v>
      </c>
      <c r="J157" s="51" t="str">
        <f t="shared" si="8"/>
        <v>1016</v>
      </c>
      <c r="K157" s="51">
        <f t="shared" si="7"/>
        <v>1449.1120757695342</v>
      </c>
      <c r="M157" s="51" t="s">
        <v>2355</v>
      </c>
      <c r="N157" s="51">
        <v>1449.1120757695342</v>
      </c>
    </row>
    <row r="158" spans="1:14" x14ac:dyDescent="0.25">
      <c r="A158" s="78" t="s">
        <v>808</v>
      </c>
      <c r="B158" s="79" t="s">
        <v>809</v>
      </c>
      <c r="C158" s="79" t="s">
        <v>810</v>
      </c>
      <c r="D158" s="79" t="s">
        <v>811</v>
      </c>
      <c r="E158" s="79" t="s">
        <v>812</v>
      </c>
      <c r="F158" s="79" t="s">
        <v>813</v>
      </c>
      <c r="G158" s="79" t="s">
        <v>814</v>
      </c>
      <c r="I158" s="51">
        <f t="shared" si="6"/>
        <v>1.0642428521002472</v>
      </c>
      <c r="J158" s="51" t="str">
        <f t="shared" si="8"/>
        <v>2142</v>
      </c>
      <c r="K158" s="51">
        <f t="shared" si="7"/>
        <v>3208.6921990822452</v>
      </c>
      <c r="M158" s="51" t="s">
        <v>2356</v>
      </c>
      <c r="N158" s="51">
        <v>3208.6921990822452</v>
      </c>
    </row>
    <row r="159" spans="1:14" x14ac:dyDescent="0.25">
      <c r="A159" s="78" t="s">
        <v>815</v>
      </c>
      <c r="B159" s="79" t="s">
        <v>816</v>
      </c>
      <c r="C159" s="79" t="s">
        <v>367</v>
      </c>
      <c r="D159" s="79" t="s">
        <v>817</v>
      </c>
      <c r="E159" s="79" t="s">
        <v>818</v>
      </c>
      <c r="F159" s="79" t="s">
        <v>819</v>
      </c>
      <c r="G159" s="79" t="s">
        <v>820</v>
      </c>
      <c r="I159" s="51">
        <f t="shared" si="6"/>
        <v>1.0672009864364982</v>
      </c>
      <c r="J159" s="51" t="str">
        <f t="shared" si="8"/>
        <v>1289</v>
      </c>
      <c r="K159" s="51">
        <f t="shared" si="7"/>
        <v>1847.3249075215783</v>
      </c>
      <c r="M159" s="51" t="s">
        <v>2357</v>
      </c>
      <c r="N159" s="51">
        <v>1847.3249075215783</v>
      </c>
    </row>
    <row r="160" spans="1:14" x14ac:dyDescent="0.25">
      <c r="A160" s="78" t="s">
        <v>821</v>
      </c>
      <c r="B160" s="79">
        <v>871</v>
      </c>
      <c r="C160" s="79" t="s">
        <v>822</v>
      </c>
      <c r="D160" s="79" t="s">
        <v>520</v>
      </c>
      <c r="E160" s="79" t="s">
        <v>823</v>
      </c>
      <c r="F160" s="79" t="s">
        <v>824</v>
      </c>
      <c r="G160" s="79" t="s">
        <v>825</v>
      </c>
      <c r="I160" s="51">
        <f t="shared" si="6"/>
        <v>1.0692307692307692</v>
      </c>
      <c r="J160" s="51" t="str">
        <f t="shared" si="8"/>
        <v>1080</v>
      </c>
      <c r="K160" s="51">
        <f t="shared" si="7"/>
        <v>1634.853846153846</v>
      </c>
      <c r="M160" s="51" t="s">
        <v>2358</v>
      </c>
      <c r="N160" s="51">
        <v>1634.853846153846</v>
      </c>
    </row>
    <row r="161" spans="1:14" x14ac:dyDescent="0.25">
      <c r="A161" s="78" t="s">
        <v>826</v>
      </c>
      <c r="B161" s="79" t="s">
        <v>827</v>
      </c>
      <c r="C161" s="79" t="s">
        <v>828</v>
      </c>
      <c r="D161" s="79" t="s">
        <v>829</v>
      </c>
      <c r="E161" s="79" t="s">
        <v>830</v>
      </c>
      <c r="F161" s="79" t="s">
        <v>831</v>
      </c>
      <c r="G161" s="79" t="s">
        <v>832</v>
      </c>
      <c r="I161" s="51">
        <f t="shared" si="6"/>
        <v>1.0664488017429194</v>
      </c>
      <c r="J161" s="51" t="str">
        <f t="shared" si="8"/>
        <v>1526</v>
      </c>
      <c r="K161" s="51">
        <f t="shared" si="7"/>
        <v>2088.1067538126363</v>
      </c>
      <c r="M161" s="51" t="s">
        <v>2359</v>
      </c>
      <c r="N161" s="51">
        <v>2088.1067538126363</v>
      </c>
    </row>
    <row r="162" spans="1:14" x14ac:dyDescent="0.25">
      <c r="A162" s="78" t="s">
        <v>833</v>
      </c>
      <c r="B162" s="79">
        <v>879</v>
      </c>
      <c r="C162" s="79">
        <v>945</v>
      </c>
      <c r="D162" s="79">
        <v>959</v>
      </c>
      <c r="E162" s="79" t="s">
        <v>510</v>
      </c>
      <c r="F162" s="79" t="s">
        <v>834</v>
      </c>
      <c r="G162" s="79" t="s">
        <v>169</v>
      </c>
      <c r="I162" s="51">
        <f t="shared" si="6"/>
        <v>1.068904593639576</v>
      </c>
      <c r="J162" s="51" t="str">
        <f t="shared" si="8"/>
        <v>959</v>
      </c>
      <c r="K162" s="51">
        <f t="shared" si="7"/>
        <v>1293.3745583038869</v>
      </c>
      <c r="M162" s="51" t="s">
        <v>2360</v>
      </c>
      <c r="N162" s="51">
        <v>1293.3745583038869</v>
      </c>
    </row>
    <row r="163" spans="1:14" x14ac:dyDescent="0.25">
      <c r="A163" s="78" t="s">
        <v>835</v>
      </c>
      <c r="B163" s="79">
        <v>796</v>
      </c>
      <c r="C163" s="79">
        <v>781</v>
      </c>
      <c r="D163" s="79">
        <v>779</v>
      </c>
      <c r="E163" s="79">
        <v>795</v>
      </c>
      <c r="F163" s="79">
        <v>856</v>
      </c>
      <c r="G163" s="79">
        <v>917</v>
      </c>
      <c r="I163" s="51">
        <f t="shared" si="6"/>
        <v>1.0712616822429906</v>
      </c>
      <c r="J163" s="51" t="str">
        <f t="shared" si="8"/>
        <v>779</v>
      </c>
      <c r="K163" s="51">
        <f t="shared" si="7"/>
        <v>982.34696261682234</v>
      </c>
      <c r="M163" s="51" t="s">
        <v>2361</v>
      </c>
      <c r="N163" s="51">
        <v>982.34696261682234</v>
      </c>
    </row>
    <row r="164" spans="1:14" x14ac:dyDescent="0.25">
      <c r="A164" s="78" t="s">
        <v>836</v>
      </c>
      <c r="B164" s="79">
        <v>720</v>
      </c>
      <c r="C164" s="79">
        <v>870</v>
      </c>
      <c r="D164" s="79">
        <v>911</v>
      </c>
      <c r="E164" s="79" t="s">
        <v>218</v>
      </c>
      <c r="F164" s="79" t="s">
        <v>837</v>
      </c>
      <c r="G164" s="79" t="s">
        <v>838</v>
      </c>
      <c r="I164" s="51">
        <f t="shared" si="6"/>
        <v>1.0710204081632653</v>
      </c>
      <c r="J164" s="51" t="str">
        <f t="shared" si="8"/>
        <v>911</v>
      </c>
      <c r="K164" s="51">
        <f t="shared" si="7"/>
        <v>1405.1787755102041</v>
      </c>
      <c r="M164" s="51" t="s">
        <v>2322</v>
      </c>
      <c r="N164" s="51">
        <v>1405.1787755102041</v>
      </c>
    </row>
    <row r="165" spans="1:14" x14ac:dyDescent="0.25">
      <c r="A165" s="78" t="s">
        <v>839</v>
      </c>
      <c r="B165" s="79">
        <v>728</v>
      </c>
      <c r="C165" s="79">
        <v>823</v>
      </c>
      <c r="D165" s="79">
        <v>848</v>
      </c>
      <c r="E165" s="79">
        <v>972</v>
      </c>
      <c r="F165" s="79" t="s">
        <v>840</v>
      </c>
      <c r="G165" s="79" t="s">
        <v>841</v>
      </c>
      <c r="I165" s="51">
        <f t="shared" si="6"/>
        <v>1.0708955223880596</v>
      </c>
      <c r="J165" s="51" t="str">
        <f t="shared" si="8"/>
        <v>848</v>
      </c>
      <c r="K165" s="51">
        <f t="shared" si="7"/>
        <v>1229.3880597014925</v>
      </c>
      <c r="M165" s="51" t="s">
        <v>2362</v>
      </c>
      <c r="N165" s="51">
        <v>1229.3880597014925</v>
      </c>
    </row>
    <row r="166" spans="1:14" x14ac:dyDescent="0.25">
      <c r="A166" s="78" t="s">
        <v>842</v>
      </c>
      <c r="B166" s="79">
        <v>760</v>
      </c>
      <c r="C166" s="79">
        <v>807</v>
      </c>
      <c r="D166" s="79">
        <v>820</v>
      </c>
      <c r="E166" s="79">
        <v>892</v>
      </c>
      <c r="F166" s="79">
        <v>974</v>
      </c>
      <c r="G166" s="79" t="s">
        <v>225</v>
      </c>
      <c r="I166" s="51">
        <f t="shared" si="6"/>
        <v>1.070841889117043</v>
      </c>
      <c r="J166" s="51" t="str">
        <f t="shared" si="8"/>
        <v>820</v>
      </c>
      <c r="K166" s="51">
        <f t="shared" si="7"/>
        <v>1116.8880903490758</v>
      </c>
      <c r="M166" s="51" t="s">
        <v>2363</v>
      </c>
      <c r="N166" s="51">
        <v>1116.8880903490758</v>
      </c>
    </row>
    <row r="167" spans="1:14" x14ac:dyDescent="0.25">
      <c r="A167" s="78" t="s">
        <v>843</v>
      </c>
      <c r="B167" s="79">
        <v>997</v>
      </c>
      <c r="C167" s="79" t="s">
        <v>844</v>
      </c>
      <c r="D167" s="79" t="s">
        <v>845</v>
      </c>
      <c r="E167" s="79" t="s">
        <v>846</v>
      </c>
      <c r="F167" s="79" t="s">
        <v>416</v>
      </c>
      <c r="G167" s="79" t="s">
        <v>847</v>
      </c>
      <c r="I167" s="51">
        <f t="shared" si="6"/>
        <v>1.0690964312832194</v>
      </c>
      <c r="J167" s="51" t="str">
        <f t="shared" si="8"/>
        <v>1096</v>
      </c>
      <c r="K167" s="51">
        <f t="shared" si="7"/>
        <v>1505.287775246773</v>
      </c>
      <c r="M167" s="51" t="s">
        <v>2364</v>
      </c>
      <c r="N167" s="51">
        <v>1505.287775246773</v>
      </c>
    </row>
    <row r="168" spans="1:14" x14ac:dyDescent="0.25">
      <c r="A168" s="78" t="s">
        <v>848</v>
      </c>
      <c r="B168" s="79" t="s">
        <v>357</v>
      </c>
      <c r="C168" s="79" t="s">
        <v>365</v>
      </c>
      <c r="D168" s="79" t="s">
        <v>849</v>
      </c>
      <c r="E168" s="79" t="s">
        <v>850</v>
      </c>
      <c r="F168" s="79" t="s">
        <v>851</v>
      </c>
      <c r="G168" s="79" t="s">
        <v>852</v>
      </c>
      <c r="I168" s="51">
        <f t="shared" si="6"/>
        <v>1.0685675492192803</v>
      </c>
      <c r="J168" s="51" t="str">
        <f t="shared" si="8"/>
        <v>1175</v>
      </c>
      <c r="K168" s="51">
        <f t="shared" si="7"/>
        <v>1681.9253224711472</v>
      </c>
      <c r="M168" s="51" t="s">
        <v>2365</v>
      </c>
      <c r="N168" s="51">
        <v>1681.9253224711472</v>
      </c>
    </row>
    <row r="169" spans="1:14" x14ac:dyDescent="0.25">
      <c r="A169" s="78" t="s">
        <v>853</v>
      </c>
      <c r="B169" s="79">
        <v>913</v>
      </c>
      <c r="C169" s="79" t="s">
        <v>78</v>
      </c>
      <c r="D169" s="79" t="s">
        <v>225</v>
      </c>
      <c r="E169" s="79" t="s">
        <v>854</v>
      </c>
      <c r="F169" s="79" t="s">
        <v>359</v>
      </c>
      <c r="G169" s="79" t="s">
        <v>480</v>
      </c>
      <c r="I169" s="51">
        <f t="shared" si="6"/>
        <v>1.0695517774343122</v>
      </c>
      <c r="J169" s="51" t="str">
        <f t="shared" si="8"/>
        <v>1043</v>
      </c>
      <c r="K169" s="51">
        <f t="shared" si="7"/>
        <v>1480.259659969088</v>
      </c>
      <c r="M169" s="51" t="s">
        <v>2366</v>
      </c>
      <c r="N169" s="51">
        <v>1480.259659969088</v>
      </c>
    </row>
    <row r="170" spans="1:14" x14ac:dyDescent="0.25">
      <c r="A170" s="78" t="s">
        <v>855</v>
      </c>
      <c r="B170" s="79">
        <v>908</v>
      </c>
      <c r="C170" s="79">
        <v>978</v>
      </c>
      <c r="D170" s="79">
        <v>996</v>
      </c>
      <c r="E170" s="79" t="s">
        <v>856</v>
      </c>
      <c r="F170" s="79" t="s">
        <v>857</v>
      </c>
      <c r="G170" s="79" t="s">
        <v>858</v>
      </c>
      <c r="I170" s="51">
        <f t="shared" si="6"/>
        <v>1.0692821368948247</v>
      </c>
      <c r="J170" s="51" t="str">
        <f t="shared" si="8"/>
        <v>996</v>
      </c>
      <c r="K170" s="51">
        <f t="shared" si="7"/>
        <v>1369.7504173622704</v>
      </c>
      <c r="M170" s="51" t="s">
        <v>2367</v>
      </c>
      <c r="N170" s="51">
        <v>1369.7504173622704</v>
      </c>
    </row>
    <row r="171" spans="1:14" x14ac:dyDescent="0.25">
      <c r="A171" s="78" t="s">
        <v>859</v>
      </c>
      <c r="B171" s="79" t="s">
        <v>860</v>
      </c>
      <c r="C171" s="79" t="s">
        <v>861</v>
      </c>
      <c r="D171" s="79" t="s">
        <v>862</v>
      </c>
      <c r="E171" s="79" t="s">
        <v>863</v>
      </c>
      <c r="F171" s="79" t="s">
        <v>864</v>
      </c>
      <c r="G171" s="79" t="s">
        <v>865</v>
      </c>
      <c r="I171" s="51">
        <f t="shared" si="6"/>
        <v>1.0610969025291277</v>
      </c>
      <c r="J171" s="51" t="str">
        <f t="shared" si="8"/>
        <v>2966</v>
      </c>
      <c r="K171" s="51">
        <f t="shared" si="7"/>
        <v>3962.1358340437628</v>
      </c>
      <c r="M171" s="51" t="s">
        <v>2368</v>
      </c>
      <c r="N171" s="51">
        <v>3962.1358340437628</v>
      </c>
    </row>
    <row r="172" spans="1:14" x14ac:dyDescent="0.25">
      <c r="A172" s="78" t="s">
        <v>866</v>
      </c>
      <c r="B172" s="79">
        <v>832</v>
      </c>
      <c r="C172" s="79">
        <v>970</v>
      </c>
      <c r="D172" s="79" t="s">
        <v>438</v>
      </c>
      <c r="E172" s="79" t="s">
        <v>867</v>
      </c>
      <c r="F172" s="79" t="s">
        <v>868</v>
      </c>
      <c r="G172" s="79" t="s">
        <v>792</v>
      </c>
      <c r="I172" s="51">
        <f t="shared" si="6"/>
        <v>1.069571865443425</v>
      </c>
      <c r="J172" s="51" t="str">
        <f t="shared" si="8"/>
        <v>1007</v>
      </c>
      <c r="K172" s="51">
        <f t="shared" si="7"/>
        <v>1496.3310397553516</v>
      </c>
      <c r="M172" s="51" t="s">
        <v>2369</v>
      </c>
      <c r="N172" s="51">
        <v>1496.3310397553516</v>
      </c>
    </row>
    <row r="173" spans="1:14" x14ac:dyDescent="0.25">
      <c r="A173" s="78" t="s">
        <v>869</v>
      </c>
      <c r="B173" s="79" t="s">
        <v>870</v>
      </c>
      <c r="C173" s="79" t="s">
        <v>871</v>
      </c>
      <c r="D173" s="79" t="s">
        <v>872</v>
      </c>
      <c r="E173" s="79" t="s">
        <v>873</v>
      </c>
      <c r="F173" s="79" t="s">
        <v>874</v>
      </c>
      <c r="G173" s="79" t="s">
        <v>875</v>
      </c>
      <c r="I173" s="51">
        <f t="shared" si="6"/>
        <v>1.0638879398701742</v>
      </c>
      <c r="J173" s="51" t="str">
        <f t="shared" si="8"/>
        <v>2211</v>
      </c>
      <c r="K173" s="51">
        <f t="shared" si="7"/>
        <v>3312.9470447557223</v>
      </c>
      <c r="M173" s="51" t="s">
        <v>2370</v>
      </c>
      <c r="N173" s="51">
        <v>3312.9470447557223</v>
      </c>
    </row>
    <row r="174" spans="1:14" x14ac:dyDescent="0.25">
      <c r="A174" s="78" t="s">
        <v>876</v>
      </c>
      <c r="B174" s="79" t="s">
        <v>877</v>
      </c>
      <c r="C174" s="79" t="s">
        <v>380</v>
      </c>
      <c r="D174" s="79" t="s">
        <v>770</v>
      </c>
      <c r="E174" s="79" t="s">
        <v>878</v>
      </c>
      <c r="F174" s="79" t="s">
        <v>879</v>
      </c>
      <c r="G174" s="79" t="s">
        <v>880</v>
      </c>
      <c r="I174" s="51">
        <f t="shared" si="6"/>
        <v>1.0676056338028168</v>
      </c>
      <c r="J174" s="51" t="str">
        <f t="shared" si="8"/>
        <v>1252</v>
      </c>
      <c r="K174" s="51">
        <f t="shared" si="7"/>
        <v>1618.4901408450703</v>
      </c>
      <c r="M174" s="51" t="s">
        <v>2371</v>
      </c>
      <c r="N174" s="51">
        <v>1618.4901408450703</v>
      </c>
    </row>
    <row r="175" spans="1:14" x14ac:dyDescent="0.25">
      <c r="A175" s="78" t="s">
        <v>881</v>
      </c>
      <c r="B175" s="79">
        <v>923</v>
      </c>
      <c r="C175" s="79" t="s">
        <v>264</v>
      </c>
      <c r="D175" s="79" t="s">
        <v>882</v>
      </c>
      <c r="E175" s="79" t="s">
        <v>883</v>
      </c>
      <c r="F175" s="79" t="s">
        <v>575</v>
      </c>
      <c r="G175" s="79" t="s">
        <v>884</v>
      </c>
      <c r="I175" s="51">
        <f t="shared" ref="I175:I238" si="9">SUBSTITUTE(G175,CHAR(160),)/SUBSTITUTE(F175,CHAR(160),)</f>
        <v>1.0691318327974277</v>
      </c>
      <c r="J175" s="51" t="str">
        <f t="shared" si="8"/>
        <v>1025</v>
      </c>
      <c r="K175" s="51">
        <f t="shared" ref="K175:K238" si="10">I175*SUBSTITUTE(G175,CHAR(160),)</f>
        <v>1421.9453376205788</v>
      </c>
      <c r="M175" s="51" t="s">
        <v>2372</v>
      </c>
      <c r="N175" s="51">
        <v>1421.9453376205788</v>
      </c>
    </row>
    <row r="176" spans="1:14" x14ac:dyDescent="0.25">
      <c r="A176" s="78" t="s">
        <v>885</v>
      </c>
      <c r="B176" s="79" t="s">
        <v>886</v>
      </c>
      <c r="C176" s="79" t="s">
        <v>887</v>
      </c>
      <c r="D176" s="79" t="s">
        <v>888</v>
      </c>
      <c r="E176" s="79" t="s">
        <v>889</v>
      </c>
      <c r="F176" s="79" t="s">
        <v>890</v>
      </c>
      <c r="G176" s="79" t="s">
        <v>891</v>
      </c>
      <c r="I176" s="51">
        <f t="shared" si="9"/>
        <v>1.062583222370173</v>
      </c>
      <c r="J176" s="51" t="str">
        <f t="shared" si="8"/>
        <v>2456</v>
      </c>
      <c r="K176" s="51">
        <f t="shared" si="10"/>
        <v>3391.7656458055922</v>
      </c>
      <c r="M176" s="51" t="s">
        <v>2373</v>
      </c>
      <c r="N176" s="51">
        <v>3391.7656458055922</v>
      </c>
    </row>
    <row r="177" spans="1:14" x14ac:dyDescent="0.25">
      <c r="A177" s="78" t="s">
        <v>892</v>
      </c>
      <c r="B177" s="79">
        <v>847</v>
      </c>
      <c r="C177" s="79">
        <v>909</v>
      </c>
      <c r="D177" s="79">
        <v>918</v>
      </c>
      <c r="E177" s="79">
        <v>982</v>
      </c>
      <c r="F177" s="79" t="s">
        <v>893</v>
      </c>
      <c r="G177" s="79" t="s">
        <v>302</v>
      </c>
      <c r="I177" s="51">
        <f t="shared" si="9"/>
        <v>1.07029053420806</v>
      </c>
      <c r="J177" s="51" t="str">
        <f t="shared" si="8"/>
        <v>918</v>
      </c>
      <c r="K177" s="51">
        <f t="shared" si="10"/>
        <v>1222.2717900656046</v>
      </c>
      <c r="M177" s="51" t="s">
        <v>2374</v>
      </c>
      <c r="N177" s="51">
        <v>1222.2717900656046</v>
      </c>
    </row>
    <row r="178" spans="1:14" x14ac:dyDescent="0.25">
      <c r="A178" s="78" t="s">
        <v>894</v>
      </c>
      <c r="B178" s="79">
        <v>679</v>
      </c>
      <c r="C178" s="79">
        <v>808</v>
      </c>
      <c r="D178" s="79">
        <v>843</v>
      </c>
      <c r="E178" s="79" t="s">
        <v>895</v>
      </c>
      <c r="F178" s="79" t="s">
        <v>896</v>
      </c>
      <c r="G178" s="79" t="s">
        <v>857</v>
      </c>
      <c r="I178" s="51">
        <f t="shared" si="9"/>
        <v>1.0715563506261181</v>
      </c>
      <c r="J178" s="51" t="str">
        <f t="shared" si="8"/>
        <v>843</v>
      </c>
      <c r="K178" s="51">
        <f t="shared" si="10"/>
        <v>1283.7245080500895</v>
      </c>
      <c r="M178" s="51" t="s">
        <v>2375</v>
      </c>
      <c r="N178" s="51">
        <v>1283.7245080500895</v>
      </c>
    </row>
    <row r="179" spans="1:14" x14ac:dyDescent="0.25">
      <c r="M179" s="51"/>
    </row>
    <row r="180" spans="1:14" x14ac:dyDescent="0.25">
      <c r="A180" s="77" t="s">
        <v>42</v>
      </c>
      <c r="B180" s="77">
        <v>2005</v>
      </c>
      <c r="C180" s="77">
        <v>2009</v>
      </c>
      <c r="D180" s="77">
        <v>2010</v>
      </c>
      <c r="E180" s="77">
        <v>2015</v>
      </c>
      <c r="F180" s="77">
        <v>2020</v>
      </c>
      <c r="G180" s="77">
        <v>2025</v>
      </c>
      <c r="I180" s="51">
        <f t="shared" si="9"/>
        <v>1.0024752475247525</v>
      </c>
      <c r="J180" s="51" t="str">
        <f t="shared" si="8"/>
        <v>2010</v>
      </c>
      <c r="K180" s="51">
        <f t="shared" si="10"/>
        <v>2030.0123762376238</v>
      </c>
      <c r="M180" s="51" t="s">
        <v>2219</v>
      </c>
      <c r="N180" s="51">
        <v>2030.0123762376238</v>
      </c>
    </row>
    <row r="181" spans="1:14" x14ac:dyDescent="0.25">
      <c r="A181" s="78" t="s">
        <v>18</v>
      </c>
      <c r="B181" s="79" t="s">
        <v>897</v>
      </c>
      <c r="C181" s="79" t="s">
        <v>898</v>
      </c>
      <c r="D181" s="79" t="s">
        <v>899</v>
      </c>
      <c r="E181" s="79" t="s">
        <v>900</v>
      </c>
      <c r="F181" s="79" t="s">
        <v>901</v>
      </c>
      <c r="G181" s="79" t="s">
        <v>902</v>
      </c>
      <c r="I181" s="51">
        <f t="shared" si="9"/>
        <v>1.0348006752369823</v>
      </c>
      <c r="J181" s="51" t="str">
        <f t="shared" si="8"/>
        <v>7069</v>
      </c>
      <c r="K181" s="51">
        <f t="shared" si="10"/>
        <v>8246.3265809635122</v>
      </c>
      <c r="M181" s="51" t="s">
        <v>2376</v>
      </c>
      <c r="N181" s="51">
        <v>8246.3265809635122</v>
      </c>
    </row>
    <row r="182" spans="1:14" x14ac:dyDescent="0.25">
      <c r="M182" s="51"/>
    </row>
    <row r="183" spans="1:14" x14ac:dyDescent="0.25">
      <c r="A183" s="51" t="s">
        <v>60</v>
      </c>
      <c r="M183" s="51"/>
    </row>
    <row r="184" spans="1:14" x14ac:dyDescent="0.25">
      <c r="A184" s="77" t="s">
        <v>42</v>
      </c>
      <c r="B184" s="77">
        <v>2005</v>
      </c>
      <c r="C184" s="77">
        <v>2009</v>
      </c>
      <c r="D184" s="77">
        <v>2010</v>
      </c>
      <c r="E184" s="77">
        <v>2015</v>
      </c>
      <c r="F184" s="77">
        <v>2020</v>
      </c>
      <c r="G184" s="77">
        <v>2025</v>
      </c>
      <c r="I184" s="51">
        <f t="shared" si="9"/>
        <v>1.0024752475247525</v>
      </c>
      <c r="J184" s="51" t="str">
        <f t="shared" si="8"/>
        <v>2010</v>
      </c>
      <c r="K184" s="51">
        <f t="shared" si="10"/>
        <v>2030.0123762376238</v>
      </c>
      <c r="M184" s="51" t="s">
        <v>2219</v>
      </c>
      <c r="N184" s="51">
        <v>2030.0123762376238</v>
      </c>
    </row>
    <row r="185" spans="1:14" x14ac:dyDescent="0.25">
      <c r="A185" s="78" t="s">
        <v>906</v>
      </c>
      <c r="B185" s="79" t="s">
        <v>907</v>
      </c>
      <c r="C185" s="79" t="s">
        <v>831</v>
      </c>
      <c r="D185" s="79" t="s">
        <v>908</v>
      </c>
      <c r="E185" s="79" t="s">
        <v>418</v>
      </c>
      <c r="F185" s="79" t="s">
        <v>909</v>
      </c>
      <c r="G185" s="79" t="s">
        <v>910</v>
      </c>
      <c r="I185" s="51">
        <f t="shared" si="9"/>
        <v>1.0512820512820513</v>
      </c>
      <c r="J185" s="51" t="str">
        <f t="shared" si="8"/>
        <v>1867</v>
      </c>
      <c r="K185" s="51">
        <f t="shared" si="10"/>
        <v>2370.6410256410259</v>
      </c>
      <c r="M185" s="51" t="s">
        <v>2377</v>
      </c>
      <c r="N185" s="51">
        <v>2370.6410256410259</v>
      </c>
    </row>
    <row r="186" spans="1:14" x14ac:dyDescent="0.25">
      <c r="A186" s="78" t="s">
        <v>911</v>
      </c>
      <c r="B186" s="79" t="s">
        <v>912</v>
      </c>
      <c r="C186" s="79" t="s">
        <v>913</v>
      </c>
      <c r="D186" s="79" t="s">
        <v>914</v>
      </c>
      <c r="E186" s="79" t="s">
        <v>915</v>
      </c>
      <c r="F186" s="79" t="s">
        <v>916</v>
      </c>
      <c r="G186" s="79" t="s">
        <v>917</v>
      </c>
      <c r="I186" s="51">
        <f t="shared" si="9"/>
        <v>1.0402803830585448</v>
      </c>
      <c r="J186" s="51" t="str">
        <f t="shared" si="8"/>
        <v>8500</v>
      </c>
      <c r="K186" s="51">
        <f t="shared" si="10"/>
        <v>10961.434396287887</v>
      </c>
      <c r="M186" s="51" t="s">
        <v>2378</v>
      </c>
      <c r="N186" s="51">
        <v>10961.434396287887</v>
      </c>
    </row>
    <row r="187" spans="1:14" x14ac:dyDescent="0.25">
      <c r="A187" s="78" t="s">
        <v>918</v>
      </c>
      <c r="B187" s="79">
        <v>964</v>
      </c>
      <c r="C187" s="79" t="s">
        <v>919</v>
      </c>
      <c r="D187" s="79" t="s">
        <v>340</v>
      </c>
      <c r="E187" s="79" t="s">
        <v>282</v>
      </c>
      <c r="F187" s="79" t="s">
        <v>522</v>
      </c>
      <c r="G187" s="79" t="s">
        <v>368</v>
      </c>
      <c r="I187" s="51">
        <f t="shared" si="9"/>
        <v>1.0552570990023025</v>
      </c>
      <c r="J187" s="51" t="str">
        <f t="shared" si="8"/>
        <v>1092</v>
      </c>
      <c r="K187" s="51">
        <f t="shared" si="10"/>
        <v>1450.9785111281658</v>
      </c>
      <c r="M187" s="51" t="s">
        <v>2379</v>
      </c>
      <c r="N187" s="51">
        <v>1450.9785111281658</v>
      </c>
    </row>
    <row r="188" spans="1:14" x14ac:dyDescent="0.25">
      <c r="A188" s="78" t="s">
        <v>920</v>
      </c>
      <c r="B188" s="79" t="s">
        <v>921</v>
      </c>
      <c r="C188" s="79" t="s">
        <v>922</v>
      </c>
      <c r="D188" s="79" t="s">
        <v>923</v>
      </c>
      <c r="E188" s="79" t="s">
        <v>708</v>
      </c>
      <c r="F188" s="79" t="s">
        <v>924</v>
      </c>
      <c r="G188" s="79" t="s">
        <v>925</v>
      </c>
      <c r="I188" s="51">
        <f t="shared" si="9"/>
        <v>1.0492857142857144</v>
      </c>
      <c r="J188" s="51" t="str">
        <f t="shared" si="8"/>
        <v>2401</v>
      </c>
      <c r="K188" s="51">
        <f t="shared" si="10"/>
        <v>3082.8014285714289</v>
      </c>
      <c r="M188" s="51" t="s">
        <v>2380</v>
      </c>
      <c r="N188" s="51">
        <v>3082.8014285714289</v>
      </c>
    </row>
    <row r="189" spans="1:14" x14ac:dyDescent="0.25">
      <c r="A189" s="78" t="s">
        <v>926</v>
      </c>
      <c r="B189" s="79">
        <v>842</v>
      </c>
      <c r="C189" s="79">
        <v>937</v>
      </c>
      <c r="D189" s="79">
        <v>962</v>
      </c>
      <c r="E189" s="79" t="s">
        <v>927</v>
      </c>
      <c r="F189" s="79" t="s">
        <v>496</v>
      </c>
      <c r="G189" s="79" t="s">
        <v>928</v>
      </c>
      <c r="I189" s="51">
        <f t="shared" si="9"/>
        <v>1.0561312607944733</v>
      </c>
      <c r="J189" s="51" t="str">
        <f t="shared" si="8"/>
        <v>962</v>
      </c>
      <c r="K189" s="51">
        <f t="shared" si="10"/>
        <v>1291.6485319516407</v>
      </c>
      <c r="M189" s="51" t="s">
        <v>2287</v>
      </c>
      <c r="N189" s="51">
        <v>1291.6485319516407</v>
      </c>
    </row>
    <row r="190" spans="1:14" x14ac:dyDescent="0.25">
      <c r="A190" s="78" t="s">
        <v>929</v>
      </c>
      <c r="B190" s="79">
        <v>700</v>
      </c>
      <c r="C190" s="79">
        <v>759</v>
      </c>
      <c r="D190" s="79">
        <v>774</v>
      </c>
      <c r="E190" s="79">
        <v>848</v>
      </c>
      <c r="F190" s="79">
        <v>910</v>
      </c>
      <c r="G190" s="79">
        <v>963</v>
      </c>
      <c r="I190" s="51">
        <f t="shared" si="9"/>
        <v>1.0582417582417583</v>
      </c>
      <c r="J190" s="51" t="str">
        <f t="shared" si="8"/>
        <v>774</v>
      </c>
      <c r="K190" s="51">
        <f t="shared" si="10"/>
        <v>1019.0868131868132</v>
      </c>
      <c r="M190" s="51" t="s">
        <v>2381</v>
      </c>
      <c r="N190" s="51">
        <v>1019.0868131868132</v>
      </c>
    </row>
    <row r="191" spans="1:14" x14ac:dyDescent="0.25">
      <c r="A191" s="78" t="s">
        <v>930</v>
      </c>
      <c r="B191" s="79" t="s">
        <v>931</v>
      </c>
      <c r="C191" s="79" t="s">
        <v>932</v>
      </c>
      <c r="D191" s="79" t="s">
        <v>933</v>
      </c>
      <c r="E191" s="79" t="s">
        <v>934</v>
      </c>
      <c r="F191" s="79" t="s">
        <v>935</v>
      </c>
      <c r="G191" s="79" t="s">
        <v>936</v>
      </c>
      <c r="I191" s="51">
        <f t="shared" si="9"/>
        <v>1.0465766185374943</v>
      </c>
      <c r="J191" s="51" t="str">
        <f t="shared" si="8"/>
        <v>3594</v>
      </c>
      <c r="K191" s="51">
        <f t="shared" si="10"/>
        <v>4703.3153237074994</v>
      </c>
      <c r="M191" s="51" t="s">
        <v>2382</v>
      </c>
      <c r="N191" s="51">
        <v>4703.3153237074994</v>
      </c>
    </row>
    <row r="192" spans="1:14" x14ac:dyDescent="0.25">
      <c r="M192" s="51"/>
    </row>
    <row r="193" spans="1:14" x14ac:dyDescent="0.25">
      <c r="A193" s="51" t="s">
        <v>56</v>
      </c>
      <c r="M193" s="51"/>
    </row>
    <row r="194" spans="1:14" x14ac:dyDescent="0.25">
      <c r="A194" s="77" t="s">
        <v>42</v>
      </c>
      <c r="B194" s="77">
        <v>2005</v>
      </c>
      <c r="C194" s="77">
        <v>2009</v>
      </c>
      <c r="D194" s="77">
        <v>2010</v>
      </c>
      <c r="E194" s="77">
        <v>2015</v>
      </c>
      <c r="F194" s="77">
        <v>2020</v>
      </c>
      <c r="G194" s="77">
        <v>2025</v>
      </c>
      <c r="I194" s="51">
        <f t="shared" si="9"/>
        <v>1.0024752475247525</v>
      </c>
      <c r="J194" s="51" t="str">
        <f t="shared" si="8"/>
        <v>2010</v>
      </c>
      <c r="K194" s="51">
        <f t="shared" si="10"/>
        <v>2030.0123762376238</v>
      </c>
      <c r="M194" s="51" t="s">
        <v>2219</v>
      </c>
      <c r="N194" s="51">
        <v>2030.0123762376238</v>
      </c>
    </row>
    <row r="195" spans="1:14" x14ac:dyDescent="0.25">
      <c r="A195" s="78" t="s">
        <v>937</v>
      </c>
      <c r="B195" s="79">
        <v>799</v>
      </c>
      <c r="C195" s="79">
        <v>830</v>
      </c>
      <c r="D195" s="79">
        <v>838</v>
      </c>
      <c r="E195" s="79">
        <v>875</v>
      </c>
      <c r="F195" s="79">
        <v>899</v>
      </c>
      <c r="G195" s="79">
        <v>913</v>
      </c>
      <c r="I195" s="51">
        <f t="shared" si="9"/>
        <v>1.0155728587319244</v>
      </c>
      <c r="J195" s="51" t="str">
        <f t="shared" si="8"/>
        <v>838</v>
      </c>
      <c r="K195" s="51">
        <f t="shared" si="10"/>
        <v>927.21802002224695</v>
      </c>
      <c r="M195" s="51" t="s">
        <v>2383</v>
      </c>
      <c r="N195" s="51">
        <v>927.21802002224695</v>
      </c>
    </row>
    <row r="196" spans="1:14" x14ac:dyDescent="0.25">
      <c r="A196" s="78" t="s">
        <v>938</v>
      </c>
      <c r="B196" s="79" t="s">
        <v>199</v>
      </c>
      <c r="C196" s="79" t="s">
        <v>617</v>
      </c>
      <c r="D196" s="79" t="s">
        <v>273</v>
      </c>
      <c r="E196" s="79" t="s">
        <v>664</v>
      </c>
      <c r="F196" s="79" t="s">
        <v>340</v>
      </c>
      <c r="G196" s="79" t="s">
        <v>939</v>
      </c>
      <c r="I196" s="51">
        <f t="shared" si="9"/>
        <v>1.0137362637362637</v>
      </c>
      <c r="J196" s="51" t="str">
        <f t="shared" ref="J196:J259" si="11">SUBSTITUTE(D196,CHAR(160),)</f>
        <v>1033</v>
      </c>
      <c r="K196" s="51">
        <f t="shared" si="10"/>
        <v>1122.2060439560439</v>
      </c>
      <c r="M196" s="51" t="s">
        <v>2384</v>
      </c>
      <c r="N196" s="51">
        <v>1122.2060439560439</v>
      </c>
    </row>
    <row r="197" spans="1:14" x14ac:dyDescent="0.25">
      <c r="A197" s="78" t="s">
        <v>940</v>
      </c>
      <c r="B197" s="79" t="s">
        <v>941</v>
      </c>
      <c r="C197" s="79" t="s">
        <v>942</v>
      </c>
      <c r="D197" s="79" t="s">
        <v>943</v>
      </c>
      <c r="E197" s="79" t="s">
        <v>944</v>
      </c>
      <c r="F197" s="79" t="s">
        <v>945</v>
      </c>
      <c r="G197" s="79" t="s">
        <v>946</v>
      </c>
      <c r="I197" s="51">
        <f t="shared" si="9"/>
        <v>1.0102629890955741</v>
      </c>
      <c r="J197" s="51" t="str">
        <f t="shared" si="11"/>
        <v>1468</v>
      </c>
      <c r="K197" s="51">
        <f t="shared" si="10"/>
        <v>1591.1642078255293</v>
      </c>
      <c r="M197" s="51" t="s">
        <v>2385</v>
      </c>
      <c r="N197" s="51">
        <v>1591.1642078255293</v>
      </c>
    </row>
    <row r="198" spans="1:14" x14ac:dyDescent="0.25">
      <c r="A198" s="78" t="s">
        <v>947</v>
      </c>
      <c r="B198" s="79" t="s">
        <v>948</v>
      </c>
      <c r="C198" s="79" t="s">
        <v>748</v>
      </c>
      <c r="D198" s="79" t="s">
        <v>949</v>
      </c>
      <c r="E198" s="79" t="s">
        <v>284</v>
      </c>
      <c r="F198" s="79" t="s">
        <v>638</v>
      </c>
      <c r="G198" s="79" t="s">
        <v>211</v>
      </c>
      <c r="I198" s="51">
        <f t="shared" si="9"/>
        <v>1.0108974358974359</v>
      </c>
      <c r="J198" s="51" t="str">
        <f t="shared" si="11"/>
        <v>1469</v>
      </c>
      <c r="K198" s="51">
        <f t="shared" si="10"/>
        <v>1594.1852564102564</v>
      </c>
      <c r="M198" s="51" t="s">
        <v>2386</v>
      </c>
      <c r="N198" s="51">
        <v>1594.1852564102564</v>
      </c>
    </row>
    <row r="199" spans="1:14" x14ac:dyDescent="0.25">
      <c r="A199" s="78" t="s">
        <v>950</v>
      </c>
      <c r="B199" s="79">
        <v>936</v>
      </c>
      <c r="C199" s="79">
        <v>969</v>
      </c>
      <c r="D199" s="79">
        <v>977</v>
      </c>
      <c r="E199" s="79" t="s">
        <v>525</v>
      </c>
      <c r="F199" s="79" t="s">
        <v>399</v>
      </c>
      <c r="G199" s="79" t="s">
        <v>951</v>
      </c>
      <c r="I199" s="51">
        <f t="shared" si="9"/>
        <v>1.0133971291866029</v>
      </c>
      <c r="J199" s="51" t="str">
        <f t="shared" si="11"/>
        <v>977</v>
      </c>
      <c r="K199" s="51">
        <f t="shared" si="10"/>
        <v>1073.1875598086124</v>
      </c>
      <c r="M199" s="51" t="s">
        <v>2387</v>
      </c>
      <c r="N199" s="51">
        <v>1073.1875598086124</v>
      </c>
    </row>
    <row r="200" spans="1:14" x14ac:dyDescent="0.25">
      <c r="A200" s="78" t="s">
        <v>952</v>
      </c>
      <c r="B200" s="79" t="s">
        <v>953</v>
      </c>
      <c r="C200" s="79" t="s">
        <v>954</v>
      </c>
      <c r="D200" s="79" t="s">
        <v>955</v>
      </c>
      <c r="E200" s="79" t="s">
        <v>956</v>
      </c>
      <c r="F200" s="79" t="s">
        <v>957</v>
      </c>
      <c r="G200" s="79" t="s">
        <v>958</v>
      </c>
      <c r="I200" s="51">
        <f t="shared" si="9"/>
        <v>1.0003676470588236</v>
      </c>
      <c r="J200" s="51" t="str">
        <f t="shared" si="11"/>
        <v>10485</v>
      </c>
      <c r="K200" s="51">
        <f t="shared" si="10"/>
        <v>10888.001470588237</v>
      </c>
      <c r="M200" s="51" t="s">
        <v>2388</v>
      </c>
      <c r="N200" s="51">
        <v>10888.001470588237</v>
      </c>
    </row>
    <row r="201" spans="1:14" x14ac:dyDescent="0.25">
      <c r="A201" s="78" t="s">
        <v>959</v>
      </c>
      <c r="B201" s="79">
        <v>844</v>
      </c>
      <c r="C201" s="79">
        <v>899</v>
      </c>
      <c r="D201" s="79">
        <v>912</v>
      </c>
      <c r="E201" s="79">
        <v>962</v>
      </c>
      <c r="F201" s="79">
        <v>989</v>
      </c>
      <c r="G201" s="79" t="s">
        <v>960</v>
      </c>
      <c r="I201" s="51">
        <f t="shared" si="9"/>
        <v>1.0141557128412537</v>
      </c>
      <c r="J201" s="51" t="str">
        <f t="shared" si="11"/>
        <v>912</v>
      </c>
      <c r="K201" s="51">
        <f t="shared" si="10"/>
        <v>1017.1981799797775</v>
      </c>
      <c r="M201" s="51" t="s">
        <v>2389</v>
      </c>
      <c r="N201" s="51">
        <v>1017.1981799797775</v>
      </c>
    </row>
    <row r="202" spans="1:14" x14ac:dyDescent="0.25">
      <c r="M202" s="51"/>
    </row>
    <row r="203" spans="1:14" x14ac:dyDescent="0.25">
      <c r="A203" s="51" t="s">
        <v>57</v>
      </c>
      <c r="M203" s="51"/>
    </row>
    <row r="204" spans="1:14" x14ac:dyDescent="0.25">
      <c r="A204" s="77" t="s">
        <v>42</v>
      </c>
      <c r="B204" s="77">
        <v>2005</v>
      </c>
      <c r="C204" s="77">
        <v>2009</v>
      </c>
      <c r="D204" s="77">
        <v>2010</v>
      </c>
      <c r="E204" s="77">
        <v>2015</v>
      </c>
      <c r="F204" s="77">
        <v>2020</v>
      </c>
      <c r="G204" s="77">
        <v>2025</v>
      </c>
      <c r="I204" s="51">
        <f t="shared" si="9"/>
        <v>1.0024752475247525</v>
      </c>
      <c r="J204" s="51" t="str">
        <f t="shared" si="11"/>
        <v>2010</v>
      </c>
      <c r="K204" s="51">
        <f t="shared" si="10"/>
        <v>2030.0123762376238</v>
      </c>
      <c r="M204" s="51" t="s">
        <v>2219</v>
      </c>
      <c r="N204" s="51">
        <v>2030.0123762376238</v>
      </c>
    </row>
    <row r="205" spans="1:14" x14ac:dyDescent="0.25">
      <c r="A205" s="78" t="s">
        <v>961</v>
      </c>
      <c r="B205" s="79" t="s">
        <v>962</v>
      </c>
      <c r="C205" s="79" t="s">
        <v>963</v>
      </c>
      <c r="D205" s="79" t="s">
        <v>964</v>
      </c>
      <c r="E205" s="79" t="s">
        <v>965</v>
      </c>
      <c r="F205" s="79" t="s">
        <v>966</v>
      </c>
      <c r="G205" s="79" t="s">
        <v>967</v>
      </c>
      <c r="I205" s="51">
        <f t="shared" si="9"/>
        <v>1.0002858776443682</v>
      </c>
      <c r="J205" s="51" t="str">
        <f t="shared" si="11"/>
        <v>3450</v>
      </c>
      <c r="K205" s="51">
        <f t="shared" si="10"/>
        <v>3500.0002858776443</v>
      </c>
      <c r="M205" s="51" t="s">
        <v>2390</v>
      </c>
      <c r="N205" s="51">
        <v>3500.0002858776443</v>
      </c>
    </row>
    <row r="206" spans="1:14" x14ac:dyDescent="0.25">
      <c r="A206" s="78" t="s">
        <v>968</v>
      </c>
      <c r="B206" s="79" t="s">
        <v>969</v>
      </c>
      <c r="C206" s="79" t="s">
        <v>970</v>
      </c>
      <c r="D206" s="79" t="s">
        <v>795</v>
      </c>
      <c r="E206" s="79" t="s">
        <v>971</v>
      </c>
      <c r="F206" s="79" t="s">
        <v>972</v>
      </c>
      <c r="G206" s="79" t="s">
        <v>972</v>
      </c>
      <c r="I206" s="51">
        <f t="shared" si="9"/>
        <v>1</v>
      </c>
      <c r="J206" s="51" t="str">
        <f t="shared" si="11"/>
        <v>1786</v>
      </c>
      <c r="K206" s="51">
        <f t="shared" si="10"/>
        <v>1825</v>
      </c>
      <c r="M206" s="51" t="s">
        <v>2391</v>
      </c>
      <c r="N206" s="51">
        <v>1825</v>
      </c>
    </row>
    <row r="207" spans="1:14" x14ac:dyDescent="0.25">
      <c r="A207" s="78" t="s">
        <v>973</v>
      </c>
      <c r="B207" s="79">
        <v>976</v>
      </c>
      <c r="C207" s="79">
        <v>997</v>
      </c>
      <c r="D207" s="79" t="s">
        <v>974</v>
      </c>
      <c r="E207" s="79" t="s">
        <v>199</v>
      </c>
      <c r="F207" s="79" t="s">
        <v>525</v>
      </c>
      <c r="G207" s="79" t="s">
        <v>525</v>
      </c>
      <c r="I207" s="51">
        <f t="shared" si="9"/>
        <v>1</v>
      </c>
      <c r="J207" s="51" t="str">
        <f t="shared" si="11"/>
        <v>1001</v>
      </c>
      <c r="K207" s="51">
        <f t="shared" si="10"/>
        <v>1018</v>
      </c>
      <c r="M207" s="51" t="s">
        <v>2392</v>
      </c>
      <c r="N207" s="51">
        <v>1018</v>
      </c>
    </row>
    <row r="208" spans="1:14" x14ac:dyDescent="0.25">
      <c r="A208" s="78" t="s">
        <v>975</v>
      </c>
      <c r="B208" s="79" t="s">
        <v>976</v>
      </c>
      <c r="C208" s="79" t="s">
        <v>381</v>
      </c>
      <c r="D208" s="79" t="s">
        <v>977</v>
      </c>
      <c r="E208" s="79" t="s">
        <v>978</v>
      </c>
      <c r="F208" s="79" t="s">
        <v>941</v>
      </c>
      <c r="G208" s="79" t="s">
        <v>948</v>
      </c>
      <c r="I208" s="51">
        <f t="shared" si="9"/>
        <v>1.0007082152974505</v>
      </c>
      <c r="J208" s="51" t="str">
        <f t="shared" si="11"/>
        <v>1349</v>
      </c>
      <c r="K208" s="51">
        <f t="shared" si="10"/>
        <v>1414.0007082152974</v>
      </c>
      <c r="M208" s="51" t="s">
        <v>2393</v>
      </c>
      <c r="N208" s="51">
        <v>1414.0007082152974</v>
      </c>
    </row>
    <row r="209" spans="1:14" x14ac:dyDescent="0.25">
      <c r="A209" s="80" t="s">
        <v>2156</v>
      </c>
      <c r="D209" s="81">
        <f>5800000/1000</f>
        <v>5800</v>
      </c>
      <c r="E209" s="51">
        <f>D209*1.01</f>
        <v>5858</v>
      </c>
      <c r="F209" s="51">
        <f>E209*1.01</f>
        <v>5916.58</v>
      </c>
      <c r="G209" s="51">
        <f>F209*1.01</f>
        <v>5975.7457999999997</v>
      </c>
      <c r="I209" s="51">
        <f t="shared" si="9"/>
        <v>1.01</v>
      </c>
      <c r="J209" s="51" t="str">
        <f t="shared" si="11"/>
        <v>5800</v>
      </c>
      <c r="K209" s="51">
        <f t="shared" si="10"/>
        <v>6035.5032579999997</v>
      </c>
      <c r="M209" s="51" t="s">
        <v>2394</v>
      </c>
      <c r="N209" s="51">
        <v>6035.5032579999997</v>
      </c>
    </row>
    <row r="210" spans="1:14" x14ac:dyDescent="0.25">
      <c r="A210" s="51" t="s">
        <v>52</v>
      </c>
      <c r="J210" s="51" t="str">
        <f t="shared" si="11"/>
        <v/>
      </c>
      <c r="M210" s="51" t="s">
        <v>2218</v>
      </c>
    </row>
    <row r="211" spans="1:14" x14ac:dyDescent="0.25">
      <c r="A211" s="77" t="s">
        <v>42</v>
      </c>
      <c r="B211" s="77">
        <v>2005</v>
      </c>
      <c r="C211" s="77">
        <v>2009</v>
      </c>
      <c r="D211" s="77">
        <v>2010</v>
      </c>
      <c r="E211" s="77">
        <v>2015</v>
      </c>
      <c r="F211" s="77">
        <v>2020</v>
      </c>
      <c r="G211" s="77">
        <v>2025</v>
      </c>
      <c r="I211" s="51">
        <f t="shared" si="9"/>
        <v>1.0024752475247525</v>
      </c>
      <c r="J211" s="51" t="str">
        <f t="shared" si="11"/>
        <v>2010</v>
      </c>
      <c r="K211" s="51">
        <f t="shared" si="10"/>
        <v>2030.0123762376238</v>
      </c>
      <c r="M211" s="51" t="s">
        <v>2219</v>
      </c>
      <c r="N211" s="51">
        <v>2030.0123762376238</v>
      </c>
    </row>
    <row r="212" spans="1:14" x14ac:dyDescent="0.25">
      <c r="A212" s="78" t="s">
        <v>979</v>
      </c>
      <c r="B212" s="79" t="s">
        <v>980</v>
      </c>
      <c r="C212" s="79" t="s">
        <v>981</v>
      </c>
      <c r="D212" s="79" t="s">
        <v>982</v>
      </c>
      <c r="E212" s="79" t="s">
        <v>983</v>
      </c>
      <c r="F212" s="79" t="s">
        <v>984</v>
      </c>
      <c r="G212" s="79" t="s">
        <v>985</v>
      </c>
      <c r="I212" s="51">
        <f t="shared" si="9"/>
        <v>1.1072283389181428</v>
      </c>
      <c r="J212" s="51" t="str">
        <f t="shared" si="11"/>
        <v>1703</v>
      </c>
      <c r="K212" s="51">
        <f t="shared" si="10"/>
        <v>2561.0191479176642</v>
      </c>
      <c r="M212" s="51" t="s">
        <v>2395</v>
      </c>
      <c r="N212" s="51">
        <v>2561.0191479176642</v>
      </c>
    </row>
    <row r="213" spans="1:14" x14ac:dyDescent="0.25">
      <c r="A213" s="78" t="s">
        <v>986</v>
      </c>
      <c r="B213" s="79" t="s">
        <v>987</v>
      </c>
      <c r="C213" s="79" t="s">
        <v>988</v>
      </c>
      <c r="D213" s="79" t="s">
        <v>989</v>
      </c>
      <c r="E213" s="79" t="s">
        <v>990</v>
      </c>
      <c r="F213" s="79" t="s">
        <v>991</v>
      </c>
      <c r="G213" s="79" t="s">
        <v>992</v>
      </c>
      <c r="I213" s="51">
        <f t="shared" si="9"/>
        <v>1.0979396401625072</v>
      </c>
      <c r="J213" s="51" t="str">
        <f t="shared" si="11"/>
        <v>5717</v>
      </c>
      <c r="K213" s="51">
        <f t="shared" si="10"/>
        <v>8308.1092571096924</v>
      </c>
      <c r="M213" s="51" t="s">
        <v>2396</v>
      </c>
      <c r="N213" s="51">
        <v>8308.1092571096924</v>
      </c>
    </row>
    <row r="214" spans="1:14" x14ac:dyDescent="0.25">
      <c r="A214" s="78" t="s">
        <v>993</v>
      </c>
      <c r="B214" s="79">
        <v>763</v>
      </c>
      <c r="C214" s="79">
        <v>844</v>
      </c>
      <c r="D214" s="79">
        <v>863</v>
      </c>
      <c r="E214" s="79">
        <v>960</v>
      </c>
      <c r="F214" s="79" t="s">
        <v>205</v>
      </c>
      <c r="G214" s="79" t="s">
        <v>994</v>
      </c>
      <c r="I214" s="51">
        <f t="shared" si="9"/>
        <v>1.1132958801498127</v>
      </c>
      <c r="J214" s="51" t="str">
        <f t="shared" si="11"/>
        <v>863</v>
      </c>
      <c r="K214" s="51">
        <f t="shared" si="10"/>
        <v>1323.7088014981273</v>
      </c>
      <c r="M214" s="51" t="s">
        <v>2397</v>
      </c>
      <c r="N214" s="51">
        <v>1323.7088014981273</v>
      </c>
    </row>
    <row r="215" spans="1:14" x14ac:dyDescent="0.25">
      <c r="A215" s="78" t="s">
        <v>995</v>
      </c>
      <c r="B215" s="79" t="s">
        <v>806</v>
      </c>
      <c r="C215" s="79" t="s">
        <v>770</v>
      </c>
      <c r="D215" s="79" t="s">
        <v>996</v>
      </c>
      <c r="E215" s="79" t="s">
        <v>189</v>
      </c>
      <c r="F215" s="79" t="s">
        <v>997</v>
      </c>
      <c r="G215" s="79" t="s">
        <v>998</v>
      </c>
      <c r="I215" s="51">
        <f t="shared" si="9"/>
        <v>1.1095541401273885</v>
      </c>
      <c r="J215" s="51" t="str">
        <f t="shared" si="11"/>
        <v>1277</v>
      </c>
      <c r="K215" s="51">
        <f t="shared" si="10"/>
        <v>1932.8433121019109</v>
      </c>
      <c r="M215" s="51" t="s">
        <v>2398</v>
      </c>
      <c r="N215" s="51">
        <v>1932.8433121019109</v>
      </c>
    </row>
    <row r="216" spans="1:14" x14ac:dyDescent="0.25">
      <c r="A216" s="78" t="s">
        <v>999</v>
      </c>
      <c r="B216" s="79" t="s">
        <v>806</v>
      </c>
      <c r="C216" s="79" t="s">
        <v>1000</v>
      </c>
      <c r="D216" s="79" t="s">
        <v>552</v>
      </c>
      <c r="E216" s="79" t="s">
        <v>1001</v>
      </c>
      <c r="F216" s="79" t="s">
        <v>1002</v>
      </c>
      <c r="G216" s="79" t="s">
        <v>1003</v>
      </c>
      <c r="I216" s="51">
        <f t="shared" si="9"/>
        <v>1.1089542892924233</v>
      </c>
      <c r="J216" s="51" t="str">
        <f t="shared" si="11"/>
        <v>1297</v>
      </c>
      <c r="K216" s="51">
        <f t="shared" si="10"/>
        <v>1963.9580463368818</v>
      </c>
      <c r="M216" s="51" t="s">
        <v>2399</v>
      </c>
      <c r="N216" s="51">
        <v>1963.9580463368818</v>
      </c>
    </row>
    <row r="217" spans="1:14" x14ac:dyDescent="0.25">
      <c r="A217" s="78" t="s">
        <v>1004</v>
      </c>
      <c r="B217" s="79" t="s">
        <v>1005</v>
      </c>
      <c r="C217" s="79" t="s">
        <v>513</v>
      </c>
      <c r="D217" s="79" t="s">
        <v>71</v>
      </c>
      <c r="E217" s="79" t="s">
        <v>1006</v>
      </c>
      <c r="F217" s="79" t="s">
        <v>1007</v>
      </c>
      <c r="G217" s="79" t="s">
        <v>751</v>
      </c>
      <c r="I217" s="51">
        <f t="shared" si="9"/>
        <v>1.1085094231867505</v>
      </c>
      <c r="J217" s="51" t="str">
        <f t="shared" si="11"/>
        <v>1423</v>
      </c>
      <c r="K217" s="51">
        <f t="shared" si="10"/>
        <v>2151.6167904054828</v>
      </c>
      <c r="M217" s="51" t="s">
        <v>2316</v>
      </c>
      <c r="N217" s="51">
        <v>2151.6167904054828</v>
      </c>
    </row>
    <row r="218" spans="1:14" x14ac:dyDescent="0.25">
      <c r="A218" s="78" t="s">
        <v>1008</v>
      </c>
      <c r="B218" s="79" t="s">
        <v>167</v>
      </c>
      <c r="C218" s="79" t="s">
        <v>1009</v>
      </c>
      <c r="D218" s="79" t="s">
        <v>857</v>
      </c>
      <c r="E218" s="79" t="s">
        <v>576</v>
      </c>
      <c r="F218" s="79" t="s">
        <v>1010</v>
      </c>
      <c r="G218" s="79" t="s">
        <v>1011</v>
      </c>
      <c r="I218" s="51">
        <f t="shared" si="9"/>
        <v>1.1102841677943167</v>
      </c>
      <c r="J218" s="51" t="str">
        <f t="shared" si="11"/>
        <v>1198</v>
      </c>
      <c r="K218" s="51">
        <f t="shared" si="10"/>
        <v>1821.9763193504737</v>
      </c>
      <c r="M218" s="51" t="s">
        <v>2400</v>
      </c>
      <c r="N218" s="51">
        <v>1821.9763193504737</v>
      </c>
    </row>
    <row r="219" spans="1:14" x14ac:dyDescent="0.25">
      <c r="A219" s="78" t="s">
        <v>1012</v>
      </c>
      <c r="B219" s="79" t="s">
        <v>1013</v>
      </c>
      <c r="C219" s="79" t="s">
        <v>1014</v>
      </c>
      <c r="D219" s="79" t="s">
        <v>1015</v>
      </c>
      <c r="E219" s="79" t="s">
        <v>1016</v>
      </c>
      <c r="F219" s="79" t="s">
        <v>1017</v>
      </c>
      <c r="G219" s="79" t="s">
        <v>1018</v>
      </c>
      <c r="I219" s="51">
        <f t="shared" si="9"/>
        <v>1.0960341249711782</v>
      </c>
      <c r="J219" s="51" t="str">
        <f t="shared" si="11"/>
        <v>7218</v>
      </c>
      <c r="K219" s="51">
        <f t="shared" si="10"/>
        <v>10419.996426100992</v>
      </c>
      <c r="M219" s="51" t="s">
        <v>2401</v>
      </c>
      <c r="N219" s="51">
        <v>10419.996426100992</v>
      </c>
    </row>
    <row r="220" spans="1:14" x14ac:dyDescent="0.25">
      <c r="A220" s="78" t="s">
        <v>1019</v>
      </c>
      <c r="B220" s="79">
        <v>787</v>
      </c>
      <c r="C220" s="79">
        <v>850</v>
      </c>
      <c r="D220" s="79">
        <v>868</v>
      </c>
      <c r="E220" s="79">
        <v>963</v>
      </c>
      <c r="F220" s="79" t="s">
        <v>840</v>
      </c>
      <c r="G220" s="79" t="s">
        <v>206</v>
      </c>
      <c r="I220" s="51">
        <f t="shared" si="9"/>
        <v>1.1119402985074627</v>
      </c>
      <c r="J220" s="51" t="str">
        <f t="shared" si="11"/>
        <v>868</v>
      </c>
      <c r="K220" s="51">
        <f t="shared" si="10"/>
        <v>1325.4328358208954</v>
      </c>
      <c r="M220" s="51" t="s">
        <v>2402</v>
      </c>
      <c r="N220" s="51">
        <v>1325.4328358208954</v>
      </c>
    </row>
    <row r="221" spans="1:14" x14ac:dyDescent="0.25">
      <c r="A221" s="78" t="s">
        <v>1020</v>
      </c>
      <c r="B221" s="79">
        <v>745</v>
      </c>
      <c r="C221" s="79">
        <v>838</v>
      </c>
      <c r="D221" s="79">
        <v>859</v>
      </c>
      <c r="E221" s="79">
        <v>957</v>
      </c>
      <c r="F221" s="79" t="s">
        <v>664</v>
      </c>
      <c r="G221" s="79" t="s">
        <v>80</v>
      </c>
      <c r="I221" s="51">
        <f t="shared" si="9"/>
        <v>1.1125703564727956</v>
      </c>
      <c r="J221" s="51" t="str">
        <f t="shared" si="11"/>
        <v>859</v>
      </c>
      <c r="K221" s="51">
        <f t="shared" si="10"/>
        <v>1319.5084427767356</v>
      </c>
      <c r="M221" s="51" t="s">
        <v>2403</v>
      </c>
      <c r="N221" s="51">
        <v>1319.5084427767356</v>
      </c>
    </row>
    <row r="222" spans="1:14" x14ac:dyDescent="0.25">
      <c r="A222" s="78" t="s">
        <v>1021</v>
      </c>
      <c r="B222" s="79" t="s">
        <v>1022</v>
      </c>
      <c r="C222" s="79" t="s">
        <v>1023</v>
      </c>
      <c r="D222" s="79" t="s">
        <v>1024</v>
      </c>
      <c r="E222" s="79" t="s">
        <v>1025</v>
      </c>
      <c r="F222" s="79" t="s">
        <v>1026</v>
      </c>
      <c r="G222" s="79" t="s">
        <v>1027</v>
      </c>
      <c r="I222" s="51">
        <f t="shared" si="9"/>
        <v>1.106335844040762</v>
      </c>
      <c r="J222" s="51" t="str">
        <f t="shared" si="11"/>
        <v>1843</v>
      </c>
      <c r="K222" s="51">
        <f t="shared" si="10"/>
        <v>2762.5206025697826</v>
      </c>
      <c r="M222" s="51" t="s">
        <v>2404</v>
      </c>
      <c r="N222" s="51">
        <v>2762.5206025697826</v>
      </c>
    </row>
    <row r="223" spans="1:14" x14ac:dyDescent="0.25">
      <c r="A223" s="78" t="s">
        <v>1028</v>
      </c>
      <c r="B223" s="79">
        <v>790</v>
      </c>
      <c r="C223" s="79">
        <v>891</v>
      </c>
      <c r="D223" s="79">
        <v>912</v>
      </c>
      <c r="E223" s="79" t="s">
        <v>166</v>
      </c>
      <c r="F223" s="79" t="s">
        <v>1029</v>
      </c>
      <c r="G223" s="79" t="s">
        <v>1005</v>
      </c>
      <c r="I223" s="51">
        <f t="shared" si="9"/>
        <v>1.1122900088417329</v>
      </c>
      <c r="J223" s="51" t="str">
        <f t="shared" si="11"/>
        <v>912</v>
      </c>
      <c r="K223" s="51">
        <f t="shared" si="10"/>
        <v>1399.2608311229001</v>
      </c>
      <c r="M223" s="51" t="s">
        <v>2389</v>
      </c>
      <c r="N223" s="51">
        <v>1399.2608311229001</v>
      </c>
    </row>
    <row r="224" spans="1:14" x14ac:dyDescent="0.25">
      <c r="A224" s="78" t="s">
        <v>1030</v>
      </c>
      <c r="B224" s="79">
        <v>928</v>
      </c>
      <c r="C224" s="79" t="s">
        <v>1031</v>
      </c>
      <c r="D224" s="79" t="s">
        <v>167</v>
      </c>
      <c r="E224" s="79" t="s">
        <v>526</v>
      </c>
      <c r="F224" s="79" t="s">
        <v>1032</v>
      </c>
      <c r="G224" s="79" t="s">
        <v>190</v>
      </c>
      <c r="I224" s="51">
        <f t="shared" si="9"/>
        <v>1.1111111111111112</v>
      </c>
      <c r="J224" s="51" t="str">
        <f t="shared" si="11"/>
        <v>1049</v>
      </c>
      <c r="K224" s="51">
        <f t="shared" si="10"/>
        <v>1600</v>
      </c>
      <c r="M224" s="51" t="s">
        <v>2233</v>
      </c>
      <c r="N224" s="51">
        <v>1600</v>
      </c>
    </row>
    <row r="225" spans="1:14" x14ac:dyDescent="0.25">
      <c r="A225" s="78" t="s">
        <v>1033</v>
      </c>
      <c r="B225" s="79" t="s">
        <v>1034</v>
      </c>
      <c r="C225" s="79" t="s">
        <v>1035</v>
      </c>
      <c r="D225" s="79" t="s">
        <v>1036</v>
      </c>
      <c r="E225" s="79" t="s">
        <v>764</v>
      </c>
      <c r="F225" s="79" t="s">
        <v>1037</v>
      </c>
      <c r="G225" s="79" t="s">
        <v>1038</v>
      </c>
      <c r="I225" s="51">
        <f t="shared" si="9"/>
        <v>1.0957646798628773</v>
      </c>
      <c r="J225" s="51" t="str">
        <f t="shared" si="11"/>
        <v>7547</v>
      </c>
      <c r="K225" s="51">
        <f t="shared" si="10"/>
        <v>10857.93221276125</v>
      </c>
      <c r="M225" s="51" t="s">
        <v>2405</v>
      </c>
      <c r="N225" s="51">
        <v>10857.93221276125</v>
      </c>
    </row>
    <row r="226" spans="1:14" x14ac:dyDescent="0.25">
      <c r="A226" s="78" t="s">
        <v>1039</v>
      </c>
      <c r="B226" s="79" t="s">
        <v>1040</v>
      </c>
      <c r="C226" s="79" t="s">
        <v>1041</v>
      </c>
      <c r="D226" s="79" t="s">
        <v>1042</v>
      </c>
      <c r="E226" s="79" t="s">
        <v>569</v>
      </c>
      <c r="F226" s="79" t="s">
        <v>1043</v>
      </c>
      <c r="G226" s="79" t="s">
        <v>1044</v>
      </c>
      <c r="I226" s="51">
        <f t="shared" si="9"/>
        <v>1.1071428571428572</v>
      </c>
      <c r="J226" s="51" t="str">
        <f t="shared" si="11"/>
        <v>1807</v>
      </c>
      <c r="K226" s="51">
        <f t="shared" si="10"/>
        <v>2711.3928571428573</v>
      </c>
      <c r="M226" s="51" t="s">
        <v>2406</v>
      </c>
      <c r="N226" s="51">
        <v>2711.3928571428573</v>
      </c>
    </row>
    <row r="227" spans="1:14" x14ac:dyDescent="0.25">
      <c r="A227" s="78" t="s">
        <v>1045</v>
      </c>
      <c r="B227" s="79" t="s">
        <v>1046</v>
      </c>
      <c r="C227" s="79" t="s">
        <v>1047</v>
      </c>
      <c r="D227" s="79" t="s">
        <v>1048</v>
      </c>
      <c r="E227" s="79" t="s">
        <v>1049</v>
      </c>
      <c r="F227" s="79" t="s">
        <v>1050</v>
      </c>
      <c r="G227" s="79" t="s">
        <v>1051</v>
      </c>
      <c r="I227" s="51">
        <f t="shared" si="9"/>
        <v>1.0873934226552984</v>
      </c>
      <c r="J227" s="51" t="str">
        <f t="shared" si="11"/>
        <v>22157</v>
      </c>
      <c r="K227" s="51">
        <f t="shared" si="10"/>
        <v>31064.655298416565</v>
      </c>
      <c r="M227" s="51" t="s">
        <v>2407</v>
      </c>
      <c r="N227" s="51">
        <v>31064.655298416565</v>
      </c>
    </row>
    <row r="228" spans="1:14" x14ac:dyDescent="0.25">
      <c r="A228" s="78" t="s">
        <v>1052</v>
      </c>
      <c r="B228" s="79" t="s">
        <v>994</v>
      </c>
      <c r="C228" s="79" t="s">
        <v>1053</v>
      </c>
      <c r="D228" s="79" t="s">
        <v>1054</v>
      </c>
      <c r="E228" s="79" t="s">
        <v>1055</v>
      </c>
      <c r="F228" s="79" t="s">
        <v>1056</v>
      </c>
      <c r="G228" s="79" t="s">
        <v>1057</v>
      </c>
      <c r="I228" s="51">
        <f t="shared" si="9"/>
        <v>1.1096142069810164</v>
      </c>
      <c r="J228" s="51" t="str">
        <f t="shared" si="11"/>
        <v>1328</v>
      </c>
      <c r="K228" s="51">
        <f t="shared" si="10"/>
        <v>2010.6209430496017</v>
      </c>
      <c r="M228" s="51" t="s">
        <v>2408</v>
      </c>
      <c r="N228" s="51">
        <v>2010.6209430496017</v>
      </c>
    </row>
    <row r="229" spans="1:14" x14ac:dyDescent="0.25">
      <c r="A229" s="78" t="s">
        <v>1058</v>
      </c>
      <c r="B229" s="79" t="s">
        <v>305</v>
      </c>
      <c r="C229" s="79" t="s">
        <v>469</v>
      </c>
      <c r="D229" s="79" t="s">
        <v>622</v>
      </c>
      <c r="E229" s="79" t="s">
        <v>1053</v>
      </c>
      <c r="F229" s="79" t="s">
        <v>1059</v>
      </c>
      <c r="G229" s="79" t="s">
        <v>1060</v>
      </c>
      <c r="I229" s="51">
        <f t="shared" si="9"/>
        <v>1.1100346020761245</v>
      </c>
      <c r="J229" s="51" t="str">
        <f t="shared" si="11"/>
        <v>1172</v>
      </c>
      <c r="K229" s="51">
        <f t="shared" si="10"/>
        <v>1780.4955017301036</v>
      </c>
      <c r="M229" s="51" t="s">
        <v>2409</v>
      </c>
      <c r="N229" s="51">
        <v>1780.4955017301036</v>
      </c>
    </row>
    <row r="230" spans="1:14" x14ac:dyDescent="0.25">
      <c r="A230" s="78" t="s">
        <v>1061</v>
      </c>
      <c r="B230" s="79">
        <v>932</v>
      </c>
      <c r="C230" s="79" t="s">
        <v>1062</v>
      </c>
      <c r="D230" s="79" t="s">
        <v>572</v>
      </c>
      <c r="E230" s="79" t="s">
        <v>1063</v>
      </c>
      <c r="F230" s="79" t="s">
        <v>1064</v>
      </c>
      <c r="G230" s="79" t="s">
        <v>1059</v>
      </c>
      <c r="I230" s="51">
        <f t="shared" si="9"/>
        <v>1.1115384615384616</v>
      </c>
      <c r="J230" s="51" t="str">
        <f t="shared" si="11"/>
        <v>1053</v>
      </c>
      <c r="K230" s="51">
        <f t="shared" si="10"/>
        <v>1606.1730769230769</v>
      </c>
      <c r="M230" s="51" t="s">
        <v>2410</v>
      </c>
      <c r="N230" s="51">
        <v>1606.1730769230769</v>
      </c>
    </row>
    <row r="231" spans="1:14" x14ac:dyDescent="0.25">
      <c r="A231" s="78" t="s">
        <v>1065</v>
      </c>
      <c r="B231" s="79">
        <v>940</v>
      </c>
      <c r="C231" s="79" t="s">
        <v>525</v>
      </c>
      <c r="D231" s="79" t="s">
        <v>510</v>
      </c>
      <c r="E231" s="79" t="s">
        <v>806</v>
      </c>
      <c r="F231" s="79" t="s">
        <v>83</v>
      </c>
      <c r="G231" s="79" t="s">
        <v>71</v>
      </c>
      <c r="I231" s="51">
        <f t="shared" si="9"/>
        <v>1.1117187500000001</v>
      </c>
      <c r="J231" s="51" t="str">
        <f t="shared" si="11"/>
        <v>1039</v>
      </c>
      <c r="K231" s="51">
        <f t="shared" si="10"/>
        <v>1581.9757812500002</v>
      </c>
      <c r="M231" s="51" t="s">
        <v>2295</v>
      </c>
      <c r="N231" s="51">
        <v>1581.9757812500002</v>
      </c>
    </row>
    <row r="232" spans="1:14" x14ac:dyDescent="0.25">
      <c r="A232" s="78" t="s">
        <v>1066</v>
      </c>
      <c r="B232" s="79">
        <v>855</v>
      </c>
      <c r="C232" s="79">
        <v>927</v>
      </c>
      <c r="D232" s="79">
        <v>946</v>
      </c>
      <c r="E232" s="79" t="s">
        <v>797</v>
      </c>
      <c r="F232" s="79" t="s">
        <v>90</v>
      </c>
      <c r="G232" s="79" t="s">
        <v>1067</v>
      </c>
      <c r="I232" s="51">
        <f t="shared" si="9"/>
        <v>1.1121575342465753</v>
      </c>
      <c r="J232" s="51" t="str">
        <f t="shared" si="11"/>
        <v>946</v>
      </c>
      <c r="K232" s="51">
        <f t="shared" si="10"/>
        <v>1444.6926369863013</v>
      </c>
      <c r="M232" s="51" t="s">
        <v>2411</v>
      </c>
      <c r="N232" s="51">
        <v>1444.6926369863013</v>
      </c>
    </row>
    <row r="233" spans="1:14" x14ac:dyDescent="0.25">
      <c r="A233" s="78" t="s">
        <v>1068</v>
      </c>
      <c r="B233" s="79" t="s">
        <v>1069</v>
      </c>
      <c r="C233" s="79" t="s">
        <v>1070</v>
      </c>
      <c r="D233" s="79" t="s">
        <v>1071</v>
      </c>
      <c r="E233" s="79" t="s">
        <v>1072</v>
      </c>
      <c r="F233" s="79" t="s">
        <v>1073</v>
      </c>
      <c r="G233" s="79" t="s">
        <v>1074</v>
      </c>
      <c r="I233" s="51">
        <f t="shared" si="9"/>
        <v>1.0966707768187423</v>
      </c>
      <c r="J233" s="51" t="str">
        <f t="shared" si="11"/>
        <v>6751</v>
      </c>
      <c r="K233" s="51">
        <f t="shared" si="10"/>
        <v>9753.789889025893</v>
      </c>
      <c r="M233" s="51" t="s">
        <v>2412</v>
      </c>
      <c r="N233" s="51">
        <v>9753.789889025893</v>
      </c>
    </row>
    <row r="234" spans="1:14" x14ac:dyDescent="0.25">
      <c r="A234" s="78" t="s">
        <v>1075</v>
      </c>
      <c r="B234" s="79" t="s">
        <v>1076</v>
      </c>
      <c r="C234" s="79" t="s">
        <v>1077</v>
      </c>
      <c r="D234" s="79" t="s">
        <v>1078</v>
      </c>
      <c r="E234" s="79" t="s">
        <v>182</v>
      </c>
      <c r="F234" s="79" t="s">
        <v>757</v>
      </c>
      <c r="G234" s="79" t="s">
        <v>1079</v>
      </c>
      <c r="I234" s="51">
        <f t="shared" si="9"/>
        <v>1.1053027453930049</v>
      </c>
      <c r="J234" s="51" t="str">
        <f t="shared" si="11"/>
        <v>2173</v>
      </c>
      <c r="K234" s="51">
        <f t="shared" si="10"/>
        <v>3248.4847687100414</v>
      </c>
      <c r="M234" s="51" t="s">
        <v>2413</v>
      </c>
      <c r="N234" s="51">
        <v>3248.4847687100414</v>
      </c>
    </row>
    <row r="235" spans="1:14" x14ac:dyDescent="0.25">
      <c r="A235" s="78" t="s">
        <v>1080</v>
      </c>
      <c r="B235" s="79" t="s">
        <v>82</v>
      </c>
      <c r="C235" s="79" t="s">
        <v>850</v>
      </c>
      <c r="D235" s="79" t="s">
        <v>188</v>
      </c>
      <c r="E235" s="79" t="s">
        <v>1081</v>
      </c>
      <c r="F235" s="79" t="s">
        <v>1082</v>
      </c>
      <c r="G235" s="79" t="s">
        <v>1083</v>
      </c>
      <c r="I235" s="51">
        <f t="shared" si="9"/>
        <v>1.1089934484812389</v>
      </c>
      <c r="J235" s="51" t="str">
        <f t="shared" si="11"/>
        <v>1367</v>
      </c>
      <c r="K235" s="51">
        <f t="shared" si="10"/>
        <v>2064.9458010720668</v>
      </c>
      <c r="M235" s="51" t="s">
        <v>2414</v>
      </c>
      <c r="N235" s="51">
        <v>2064.9458010720668</v>
      </c>
    </row>
    <row r="236" spans="1:14" x14ac:dyDescent="0.25">
      <c r="A236" s="78" t="s">
        <v>1084</v>
      </c>
      <c r="B236" s="79" t="s">
        <v>1085</v>
      </c>
      <c r="C236" s="79" t="s">
        <v>1086</v>
      </c>
      <c r="D236" s="79" t="s">
        <v>1087</v>
      </c>
      <c r="E236" s="79" t="s">
        <v>1088</v>
      </c>
      <c r="F236" s="79" t="s">
        <v>103</v>
      </c>
      <c r="G236" s="79" t="s">
        <v>1089</v>
      </c>
      <c r="I236" s="51">
        <f t="shared" si="9"/>
        <v>1.1028061893522161</v>
      </c>
      <c r="J236" s="51" t="str">
        <f t="shared" si="11"/>
        <v>3131</v>
      </c>
      <c r="K236" s="51">
        <f t="shared" si="10"/>
        <v>4637.3000262260684</v>
      </c>
      <c r="M236" s="51" t="s">
        <v>2415</v>
      </c>
      <c r="N236" s="51">
        <v>4637.3000262260684</v>
      </c>
    </row>
    <row r="237" spans="1:14" x14ac:dyDescent="0.25">
      <c r="A237" s="78" t="s">
        <v>1090</v>
      </c>
      <c r="B237" s="79">
        <v>811</v>
      </c>
      <c r="C237" s="79">
        <v>897</v>
      </c>
      <c r="D237" s="79">
        <v>917</v>
      </c>
      <c r="E237" s="79" t="s">
        <v>339</v>
      </c>
      <c r="F237" s="79" t="s">
        <v>1091</v>
      </c>
      <c r="G237" s="79" t="s">
        <v>1092</v>
      </c>
      <c r="I237" s="51">
        <f t="shared" si="9"/>
        <v>1.1128747795414462</v>
      </c>
      <c r="J237" s="51" t="str">
        <f t="shared" si="11"/>
        <v>917</v>
      </c>
      <c r="K237" s="51">
        <f t="shared" si="10"/>
        <v>1404.4479717813051</v>
      </c>
      <c r="M237" s="51" t="s">
        <v>2215</v>
      </c>
      <c r="N237" s="51">
        <v>1404.4479717813051</v>
      </c>
    </row>
    <row r="238" spans="1:14" x14ac:dyDescent="0.25">
      <c r="A238" s="78" t="s">
        <v>1093</v>
      </c>
      <c r="B238" s="79">
        <v>739</v>
      </c>
      <c r="C238" s="79">
        <v>837</v>
      </c>
      <c r="D238" s="79">
        <v>857</v>
      </c>
      <c r="E238" s="79">
        <v>956</v>
      </c>
      <c r="F238" s="79" t="s">
        <v>316</v>
      </c>
      <c r="G238" s="79" t="s">
        <v>1094</v>
      </c>
      <c r="I238" s="51">
        <f t="shared" si="9"/>
        <v>1.112781954887218</v>
      </c>
      <c r="J238" s="51" t="str">
        <f t="shared" si="11"/>
        <v>857</v>
      </c>
      <c r="K238" s="51">
        <f t="shared" si="10"/>
        <v>1317.5338345864661</v>
      </c>
      <c r="M238" s="51" t="s">
        <v>2298</v>
      </c>
      <c r="N238" s="51">
        <v>1317.5338345864661</v>
      </c>
    </row>
    <row r="239" spans="1:14" x14ac:dyDescent="0.25">
      <c r="A239" s="78" t="s">
        <v>1095</v>
      </c>
      <c r="B239" s="79" t="s">
        <v>698</v>
      </c>
      <c r="C239" s="79" t="s">
        <v>1096</v>
      </c>
      <c r="D239" s="79" t="s">
        <v>1097</v>
      </c>
      <c r="E239" s="79" t="s">
        <v>1098</v>
      </c>
      <c r="F239" s="79" t="s">
        <v>1099</v>
      </c>
      <c r="G239" s="79" t="s">
        <v>1100</v>
      </c>
      <c r="I239" s="51">
        <f t="shared" ref="I239:I302" si="12">SUBSTITUTE(G239,CHAR(160),)/SUBSTITUTE(F239,CHAR(160),)</f>
        <v>1.1090909090909091</v>
      </c>
      <c r="J239" s="51" t="str">
        <f t="shared" si="11"/>
        <v>1387</v>
      </c>
      <c r="K239" s="51">
        <f t="shared" ref="K239:K302" si="13">I239*SUBSTITUTE(G239,CHAR(160),)</f>
        <v>2097.2909090909093</v>
      </c>
      <c r="M239" s="51" t="s">
        <v>2416</v>
      </c>
      <c r="N239" s="51">
        <v>2097.2909090909093</v>
      </c>
    </row>
    <row r="240" spans="1:14" x14ac:dyDescent="0.25">
      <c r="A240" s="78" t="s">
        <v>1101</v>
      </c>
      <c r="B240" s="79">
        <v>951</v>
      </c>
      <c r="C240" s="79" t="s">
        <v>510</v>
      </c>
      <c r="D240" s="79" t="s">
        <v>1102</v>
      </c>
      <c r="E240" s="79" t="s">
        <v>281</v>
      </c>
      <c r="F240" s="79" t="s">
        <v>868</v>
      </c>
      <c r="G240" s="79" t="s">
        <v>1103</v>
      </c>
      <c r="I240" s="51">
        <f t="shared" si="12"/>
        <v>1.1116207951070336</v>
      </c>
      <c r="J240" s="51" t="str">
        <f t="shared" si="11"/>
        <v>1061</v>
      </c>
      <c r="K240" s="51">
        <f t="shared" si="13"/>
        <v>1616.2966360856269</v>
      </c>
      <c r="M240" s="51" t="s">
        <v>2417</v>
      </c>
      <c r="N240" s="51">
        <v>1616.2966360856269</v>
      </c>
    </row>
    <row r="241" spans="1:14" x14ac:dyDescent="0.25">
      <c r="A241" s="78" t="s">
        <v>1104</v>
      </c>
      <c r="B241" s="79" t="s">
        <v>1105</v>
      </c>
      <c r="C241" s="79" t="s">
        <v>1106</v>
      </c>
      <c r="D241" s="79" t="s">
        <v>1107</v>
      </c>
      <c r="E241" s="79" t="s">
        <v>1108</v>
      </c>
      <c r="F241" s="79" t="s">
        <v>1109</v>
      </c>
      <c r="G241" s="79" t="s">
        <v>1110</v>
      </c>
      <c r="I241" s="51">
        <f t="shared" si="12"/>
        <v>1.1021057786483839</v>
      </c>
      <c r="J241" s="51" t="str">
        <f t="shared" si="11"/>
        <v>3364</v>
      </c>
      <c r="K241" s="51">
        <f t="shared" si="13"/>
        <v>4960.5781096963756</v>
      </c>
      <c r="M241" s="51" t="s">
        <v>2418</v>
      </c>
      <c r="N241" s="51">
        <v>4960.5781096963756</v>
      </c>
    </row>
    <row r="242" spans="1:14" x14ac:dyDescent="0.25">
      <c r="A242" s="78" t="s">
        <v>1111</v>
      </c>
      <c r="B242" s="79" t="s">
        <v>1112</v>
      </c>
      <c r="C242" s="79" t="s">
        <v>1006</v>
      </c>
      <c r="D242" s="79" t="s">
        <v>1113</v>
      </c>
      <c r="E242" s="79" t="s">
        <v>1114</v>
      </c>
      <c r="F242" s="79" t="s">
        <v>534</v>
      </c>
      <c r="G242" s="79" t="s">
        <v>1115</v>
      </c>
      <c r="I242" s="51">
        <f t="shared" si="12"/>
        <v>1.1080669710806696</v>
      </c>
      <c r="J242" s="51" t="str">
        <f t="shared" si="11"/>
        <v>1610</v>
      </c>
      <c r="K242" s="51">
        <f t="shared" si="13"/>
        <v>2420.0182648401824</v>
      </c>
      <c r="M242" s="51" t="s">
        <v>2419</v>
      </c>
      <c r="N242" s="51">
        <v>2420.0182648401824</v>
      </c>
    </row>
    <row r="243" spans="1:14" x14ac:dyDescent="0.25">
      <c r="A243" s="78" t="s">
        <v>2111</v>
      </c>
      <c r="B243" s="79" t="s">
        <v>1116</v>
      </c>
      <c r="C243" s="79" t="s">
        <v>1117</v>
      </c>
      <c r="D243" s="79" t="s">
        <v>1118</v>
      </c>
      <c r="E243" s="79" t="s">
        <v>1119</v>
      </c>
      <c r="F243" s="79" t="s">
        <v>1120</v>
      </c>
      <c r="G243" s="79" t="s">
        <v>1121</v>
      </c>
      <c r="I243" s="51">
        <f t="shared" si="12"/>
        <v>1.0901403870128463</v>
      </c>
      <c r="J243" s="51" t="str">
        <f t="shared" si="11"/>
        <v>15552</v>
      </c>
      <c r="K243" s="51">
        <f t="shared" si="13"/>
        <v>21924.903463602364</v>
      </c>
      <c r="M243" s="51" t="s">
        <v>2420</v>
      </c>
      <c r="N243" s="51">
        <v>21924.903463602364</v>
      </c>
    </row>
    <row r="244" spans="1:14" x14ac:dyDescent="0.25">
      <c r="A244" s="78" t="s">
        <v>1122</v>
      </c>
      <c r="B244" s="79">
        <v>789</v>
      </c>
      <c r="C244" s="79">
        <v>865</v>
      </c>
      <c r="D244" s="79">
        <v>884</v>
      </c>
      <c r="E244" s="79">
        <v>982</v>
      </c>
      <c r="F244" s="79" t="s">
        <v>1123</v>
      </c>
      <c r="G244" s="79" t="s">
        <v>521</v>
      </c>
      <c r="I244" s="51">
        <f t="shared" si="12"/>
        <v>1.1125343092406221</v>
      </c>
      <c r="J244" s="51" t="str">
        <f t="shared" si="11"/>
        <v>884</v>
      </c>
      <c r="K244" s="51">
        <f t="shared" si="13"/>
        <v>1352.8417200365966</v>
      </c>
      <c r="M244" s="51" t="s">
        <v>2421</v>
      </c>
      <c r="N244" s="51">
        <v>1352.8417200365966</v>
      </c>
    </row>
    <row r="245" spans="1:14" x14ac:dyDescent="0.25">
      <c r="A245" s="78" t="s">
        <v>1124</v>
      </c>
      <c r="B245" s="79">
        <v>924</v>
      </c>
      <c r="C245" s="79">
        <v>988</v>
      </c>
      <c r="D245" s="79" t="s">
        <v>438</v>
      </c>
      <c r="E245" s="79" t="s">
        <v>274</v>
      </c>
      <c r="F245" s="79" t="s">
        <v>1125</v>
      </c>
      <c r="G245" s="79" t="s">
        <v>392</v>
      </c>
      <c r="I245" s="51">
        <f t="shared" si="12"/>
        <v>1.1112903225806452</v>
      </c>
      <c r="J245" s="51" t="str">
        <f t="shared" si="11"/>
        <v>1007</v>
      </c>
      <c r="K245" s="51">
        <f t="shared" si="13"/>
        <v>1531.3580645161292</v>
      </c>
      <c r="M245" s="51" t="s">
        <v>2369</v>
      </c>
      <c r="N245" s="51">
        <v>1531.3580645161292</v>
      </c>
    </row>
    <row r="246" spans="1:14" x14ac:dyDescent="0.25">
      <c r="A246" s="78" t="s">
        <v>1126</v>
      </c>
      <c r="B246" s="79" t="s">
        <v>1127</v>
      </c>
      <c r="C246" s="79" t="s">
        <v>1128</v>
      </c>
      <c r="D246" s="79" t="s">
        <v>1129</v>
      </c>
      <c r="E246" s="79" t="s">
        <v>1130</v>
      </c>
      <c r="F246" s="79" t="s">
        <v>932</v>
      </c>
      <c r="G246" s="79" t="s">
        <v>1131</v>
      </c>
      <c r="I246" s="51">
        <f t="shared" si="12"/>
        <v>1.1032313411495567</v>
      </c>
      <c r="J246" s="51" t="str">
        <f t="shared" si="11"/>
        <v>2873</v>
      </c>
      <c r="K246" s="51">
        <f t="shared" si="13"/>
        <v>4256.2665141549896</v>
      </c>
      <c r="M246" s="51" t="s">
        <v>2422</v>
      </c>
      <c r="N246" s="51">
        <v>4256.2665141549896</v>
      </c>
    </row>
    <row r="247" spans="1:14" x14ac:dyDescent="0.25">
      <c r="A247" s="78" t="s">
        <v>1132</v>
      </c>
      <c r="B247" s="79" t="s">
        <v>1133</v>
      </c>
      <c r="C247" s="79" t="s">
        <v>1134</v>
      </c>
      <c r="D247" s="79" t="s">
        <v>1135</v>
      </c>
      <c r="E247" s="79" t="s">
        <v>1136</v>
      </c>
      <c r="F247" s="79" t="s">
        <v>1137</v>
      </c>
      <c r="G247" s="79" t="s">
        <v>1138</v>
      </c>
      <c r="I247" s="51">
        <f t="shared" si="12"/>
        <v>1.1071428571428572</v>
      </c>
      <c r="J247" s="51" t="str">
        <f t="shared" si="11"/>
        <v>1760</v>
      </c>
      <c r="K247" s="51">
        <f t="shared" si="13"/>
        <v>2642.75</v>
      </c>
      <c r="M247" s="51" t="s">
        <v>2423</v>
      </c>
      <c r="N247" s="51">
        <v>2642.75</v>
      </c>
    </row>
    <row r="248" spans="1:14" x14ac:dyDescent="0.25">
      <c r="A248" s="78" t="s">
        <v>1139</v>
      </c>
      <c r="B248" s="79" t="s">
        <v>623</v>
      </c>
      <c r="C248" s="79" t="s">
        <v>1140</v>
      </c>
      <c r="D248" s="79" t="s">
        <v>1141</v>
      </c>
      <c r="E248" s="79" t="s">
        <v>1142</v>
      </c>
      <c r="F248" s="79" t="s">
        <v>794</v>
      </c>
      <c r="G248" s="79" t="s">
        <v>1143</v>
      </c>
      <c r="I248" s="51">
        <f t="shared" si="12"/>
        <v>1.1087216248506571</v>
      </c>
      <c r="J248" s="51" t="str">
        <f t="shared" si="11"/>
        <v>1365</v>
      </c>
      <c r="K248" s="51">
        <f t="shared" si="13"/>
        <v>2057.7873357228195</v>
      </c>
      <c r="M248" s="51" t="s">
        <v>2424</v>
      </c>
      <c r="N248" s="51">
        <v>2057.7873357228195</v>
      </c>
    </row>
    <row r="249" spans="1:14" x14ac:dyDescent="0.25">
      <c r="A249" s="78" t="s">
        <v>1144</v>
      </c>
      <c r="B249" s="79" t="s">
        <v>1054</v>
      </c>
      <c r="C249" s="79" t="s">
        <v>1145</v>
      </c>
      <c r="D249" s="79" t="s">
        <v>1146</v>
      </c>
      <c r="E249" s="79" t="s">
        <v>1147</v>
      </c>
      <c r="F249" s="79" t="s">
        <v>831</v>
      </c>
      <c r="G249" s="79" t="s">
        <v>1148</v>
      </c>
      <c r="I249" s="51">
        <f t="shared" si="12"/>
        <v>1.1083877995642701</v>
      </c>
      <c r="J249" s="51" t="str">
        <f t="shared" si="11"/>
        <v>1494</v>
      </c>
      <c r="K249" s="51">
        <f t="shared" si="13"/>
        <v>2255.5691721132898</v>
      </c>
      <c r="M249" s="51" t="s">
        <v>2425</v>
      </c>
      <c r="N249" s="51">
        <v>2255.5691721132898</v>
      </c>
    </row>
    <row r="250" spans="1:14" x14ac:dyDescent="0.25">
      <c r="A250" s="78" t="s">
        <v>1149</v>
      </c>
      <c r="B250" s="79">
        <v>744</v>
      </c>
      <c r="C250" s="79">
        <v>826</v>
      </c>
      <c r="D250" s="79">
        <v>845</v>
      </c>
      <c r="E250" s="79">
        <v>941</v>
      </c>
      <c r="F250" s="79" t="s">
        <v>1150</v>
      </c>
      <c r="G250" s="79" t="s">
        <v>526</v>
      </c>
      <c r="I250" s="51">
        <f t="shared" si="12"/>
        <v>1.1125954198473282</v>
      </c>
      <c r="J250" s="51" t="str">
        <f t="shared" si="11"/>
        <v>845</v>
      </c>
      <c r="K250" s="51">
        <f t="shared" si="13"/>
        <v>1297.2862595419847</v>
      </c>
      <c r="M250" s="51" t="s">
        <v>2331</v>
      </c>
      <c r="N250" s="51">
        <v>1297.2862595419847</v>
      </c>
    </row>
    <row r="251" spans="1:14" x14ac:dyDescent="0.25">
      <c r="A251" s="78" t="s">
        <v>2110</v>
      </c>
      <c r="B251" s="79" t="s">
        <v>1151</v>
      </c>
      <c r="C251" s="79" t="s">
        <v>1152</v>
      </c>
      <c r="D251" s="79" t="s">
        <v>1153</v>
      </c>
      <c r="E251" s="79" t="s">
        <v>1154</v>
      </c>
      <c r="F251" s="79" t="s">
        <v>1155</v>
      </c>
      <c r="G251" s="79" t="s">
        <v>1156</v>
      </c>
      <c r="I251" s="51">
        <f t="shared" si="12"/>
        <v>1.0881571735739282</v>
      </c>
      <c r="J251" s="51" t="str">
        <f t="shared" si="11"/>
        <v>20041</v>
      </c>
      <c r="K251" s="51">
        <f t="shared" si="13"/>
        <v>28085.336649943085</v>
      </c>
      <c r="M251" s="51" t="s">
        <v>2426</v>
      </c>
      <c r="N251" s="51">
        <v>28085.336649943085</v>
      </c>
    </row>
    <row r="252" spans="1:14" x14ac:dyDescent="0.25">
      <c r="A252" s="78" t="s">
        <v>1157</v>
      </c>
      <c r="B252" s="79">
        <v>853</v>
      </c>
      <c r="C252" s="79">
        <v>923</v>
      </c>
      <c r="D252" s="79">
        <v>942</v>
      </c>
      <c r="E252" s="79" t="s">
        <v>399</v>
      </c>
      <c r="F252" s="79" t="s">
        <v>1158</v>
      </c>
      <c r="G252" s="79" t="s">
        <v>1159</v>
      </c>
      <c r="I252" s="51">
        <f t="shared" si="12"/>
        <v>1.111779879621668</v>
      </c>
      <c r="J252" s="51" t="str">
        <f t="shared" si="11"/>
        <v>942</v>
      </c>
      <c r="K252" s="51">
        <f t="shared" si="13"/>
        <v>1437.5313843508168</v>
      </c>
      <c r="M252" s="51" t="s">
        <v>2427</v>
      </c>
      <c r="N252" s="51">
        <v>1437.5313843508168</v>
      </c>
    </row>
    <row r="253" spans="1:14" x14ac:dyDescent="0.25">
      <c r="A253" s="78" t="s">
        <v>1160</v>
      </c>
      <c r="B253" s="79" t="s">
        <v>133</v>
      </c>
      <c r="C253" s="79" t="s">
        <v>1161</v>
      </c>
      <c r="D253" s="79" t="s">
        <v>1162</v>
      </c>
      <c r="E253" s="79" t="s">
        <v>1163</v>
      </c>
      <c r="F253" s="79" t="s">
        <v>1164</v>
      </c>
      <c r="G253" s="79" t="s">
        <v>1165</v>
      </c>
      <c r="I253" s="51">
        <f t="shared" si="12"/>
        <v>1.1039370078740158</v>
      </c>
      <c r="J253" s="51" t="str">
        <f t="shared" si="11"/>
        <v>2607</v>
      </c>
      <c r="K253" s="51">
        <f t="shared" si="13"/>
        <v>3869.2992125984256</v>
      </c>
      <c r="M253" s="51" t="s">
        <v>2428</v>
      </c>
      <c r="N253" s="51">
        <v>3869.2992125984256</v>
      </c>
    </row>
    <row r="254" spans="1:14" x14ac:dyDescent="0.25">
      <c r="A254" s="78" t="s">
        <v>1166</v>
      </c>
      <c r="B254" s="79" t="s">
        <v>1167</v>
      </c>
      <c r="C254" s="79" t="s">
        <v>74</v>
      </c>
      <c r="D254" s="79" t="s">
        <v>639</v>
      </c>
      <c r="E254" s="79" t="s">
        <v>1168</v>
      </c>
      <c r="F254" s="79" t="s">
        <v>1169</v>
      </c>
      <c r="G254" s="79" t="s">
        <v>1170</v>
      </c>
      <c r="I254" s="51">
        <f t="shared" si="12"/>
        <v>1.107983623336745</v>
      </c>
      <c r="J254" s="51" t="str">
        <f t="shared" si="11"/>
        <v>1588</v>
      </c>
      <c r="K254" s="51">
        <f t="shared" si="13"/>
        <v>2398.7845445240532</v>
      </c>
      <c r="M254" s="51" t="s">
        <v>2326</v>
      </c>
      <c r="N254" s="51">
        <v>2398.7845445240532</v>
      </c>
    </row>
    <row r="255" spans="1:14" x14ac:dyDescent="0.25">
      <c r="A255" s="78" t="s">
        <v>1171</v>
      </c>
      <c r="B255" s="79" t="s">
        <v>1172</v>
      </c>
      <c r="C255" s="79" t="s">
        <v>1173</v>
      </c>
      <c r="D255" s="79" t="s">
        <v>1174</v>
      </c>
      <c r="E255" s="79" t="s">
        <v>1175</v>
      </c>
      <c r="F255" s="79" t="s">
        <v>1176</v>
      </c>
      <c r="G255" s="79" t="s">
        <v>1177</v>
      </c>
      <c r="I255" s="51">
        <f t="shared" si="12"/>
        <v>1.1049665375132089</v>
      </c>
      <c r="J255" s="51" t="str">
        <f t="shared" si="11"/>
        <v>2321</v>
      </c>
      <c r="K255" s="51">
        <f t="shared" si="13"/>
        <v>3466.2800281789364</v>
      </c>
      <c r="M255" s="51" t="s">
        <v>2429</v>
      </c>
      <c r="N255" s="51">
        <v>3466.2800281789364</v>
      </c>
    </row>
    <row r="256" spans="1:14" x14ac:dyDescent="0.25">
      <c r="A256" s="78" t="s">
        <v>1178</v>
      </c>
      <c r="B256" s="79" t="s">
        <v>1179</v>
      </c>
      <c r="C256" s="79" t="s">
        <v>1180</v>
      </c>
      <c r="D256" s="79" t="s">
        <v>1181</v>
      </c>
      <c r="E256" s="79" t="s">
        <v>1182</v>
      </c>
      <c r="F256" s="79" t="s">
        <v>1183</v>
      </c>
      <c r="G256" s="79" t="s">
        <v>1184</v>
      </c>
      <c r="I256" s="51">
        <f t="shared" si="12"/>
        <v>1.0990082644628099</v>
      </c>
      <c r="J256" s="51" t="str">
        <f t="shared" si="11"/>
        <v>5002</v>
      </c>
      <c r="K256" s="51">
        <f t="shared" si="13"/>
        <v>7307.3059504132225</v>
      </c>
      <c r="M256" s="51" t="s">
        <v>2430</v>
      </c>
      <c r="N256" s="51">
        <v>7307.3059504132225</v>
      </c>
    </row>
    <row r="257" spans="1:14" x14ac:dyDescent="0.25">
      <c r="A257" s="78" t="s">
        <v>1185</v>
      </c>
      <c r="B257" s="79">
        <v>824</v>
      </c>
      <c r="C257" s="79">
        <v>921</v>
      </c>
      <c r="D257" s="79">
        <v>943</v>
      </c>
      <c r="E257" s="79" t="s">
        <v>797</v>
      </c>
      <c r="F257" s="79" t="s">
        <v>1186</v>
      </c>
      <c r="G257" s="79" t="s">
        <v>1187</v>
      </c>
      <c r="I257" s="51">
        <f t="shared" si="12"/>
        <v>1.1122536418166238</v>
      </c>
      <c r="J257" s="51" t="str">
        <f t="shared" si="11"/>
        <v>943</v>
      </c>
      <c r="K257" s="51">
        <f t="shared" si="13"/>
        <v>1443.7052270779777</v>
      </c>
      <c r="M257" s="51" t="s">
        <v>2431</v>
      </c>
      <c r="N257" s="51">
        <v>1443.7052270779777</v>
      </c>
    </row>
    <row r="258" spans="1:14" x14ac:dyDescent="0.25">
      <c r="A258" s="78" t="s">
        <v>1188</v>
      </c>
      <c r="B258" s="79" t="s">
        <v>80</v>
      </c>
      <c r="C258" s="79" t="s">
        <v>277</v>
      </c>
      <c r="D258" s="79" t="s">
        <v>473</v>
      </c>
      <c r="E258" s="79" t="s">
        <v>1189</v>
      </c>
      <c r="F258" s="79" t="s">
        <v>1190</v>
      </c>
      <c r="G258" s="79" t="s">
        <v>1191</v>
      </c>
      <c r="I258" s="51">
        <f t="shared" si="12"/>
        <v>1.1094497607655502</v>
      </c>
      <c r="J258" s="51" t="str">
        <f t="shared" si="11"/>
        <v>1357</v>
      </c>
      <c r="K258" s="51">
        <f t="shared" si="13"/>
        <v>2058.0293062200958</v>
      </c>
      <c r="M258" s="51" t="s">
        <v>2432</v>
      </c>
      <c r="N258" s="51">
        <v>2058.0293062200958</v>
      </c>
    </row>
    <row r="259" spans="1:14" x14ac:dyDescent="0.25">
      <c r="A259" s="78" t="s">
        <v>1192</v>
      </c>
      <c r="B259" s="79">
        <v>990</v>
      </c>
      <c r="C259" s="79" t="s">
        <v>1193</v>
      </c>
      <c r="D259" s="79" t="s">
        <v>400</v>
      </c>
      <c r="E259" s="79" t="s">
        <v>1194</v>
      </c>
      <c r="F259" s="79" t="s">
        <v>1195</v>
      </c>
      <c r="G259" s="79" t="s">
        <v>1196</v>
      </c>
      <c r="I259" s="51">
        <f t="shared" si="12"/>
        <v>1.1108695652173912</v>
      </c>
      <c r="J259" s="51" t="str">
        <f t="shared" si="11"/>
        <v>1119</v>
      </c>
      <c r="K259" s="51">
        <f t="shared" si="13"/>
        <v>1702.9630434782607</v>
      </c>
      <c r="M259" s="51" t="s">
        <v>2433</v>
      </c>
      <c r="N259" s="51">
        <v>1702.9630434782607</v>
      </c>
    </row>
    <row r="260" spans="1:14" x14ac:dyDescent="0.25">
      <c r="A260" s="78" t="s">
        <v>1197</v>
      </c>
      <c r="B260" s="79">
        <v>834</v>
      </c>
      <c r="C260" s="79">
        <v>912</v>
      </c>
      <c r="D260" s="79">
        <v>932</v>
      </c>
      <c r="E260" s="79" t="s">
        <v>1198</v>
      </c>
      <c r="F260" s="79" t="s">
        <v>806</v>
      </c>
      <c r="G260" s="79" t="s">
        <v>858</v>
      </c>
      <c r="I260" s="51">
        <f t="shared" si="12"/>
        <v>1.1119791666666667</v>
      </c>
      <c r="J260" s="51" t="str">
        <f t="shared" ref="J260:J323" si="14">SUBSTITUTE(D260,CHAR(160),)</f>
        <v>932</v>
      </c>
      <c r="K260" s="51">
        <f t="shared" si="13"/>
        <v>1424.4453125</v>
      </c>
      <c r="M260" s="51" t="s">
        <v>2434</v>
      </c>
      <c r="N260" s="51">
        <v>1424.4453125</v>
      </c>
    </row>
    <row r="261" spans="1:14" x14ac:dyDescent="0.25">
      <c r="A261" s="78" t="s">
        <v>1199</v>
      </c>
      <c r="B261" s="79" t="s">
        <v>549</v>
      </c>
      <c r="C261" s="79" t="s">
        <v>1200</v>
      </c>
      <c r="D261" s="79" t="s">
        <v>88</v>
      </c>
      <c r="E261" s="79" t="s">
        <v>1005</v>
      </c>
      <c r="F261" s="79" t="s">
        <v>1201</v>
      </c>
      <c r="G261" s="79" t="s">
        <v>74</v>
      </c>
      <c r="I261" s="51">
        <f t="shared" si="12"/>
        <v>1.1101573676680974</v>
      </c>
      <c r="J261" s="51" t="str">
        <f t="shared" si="14"/>
        <v>1133</v>
      </c>
      <c r="K261" s="51">
        <f t="shared" si="13"/>
        <v>1722.9642346208871</v>
      </c>
      <c r="M261" s="51" t="s">
        <v>2435</v>
      </c>
      <c r="N261" s="51">
        <v>1722.9642346208871</v>
      </c>
    </row>
    <row r="262" spans="1:14" x14ac:dyDescent="0.25">
      <c r="A262" s="78" t="s">
        <v>1202</v>
      </c>
      <c r="B262" s="79" t="s">
        <v>607</v>
      </c>
      <c r="C262" s="79" t="s">
        <v>1203</v>
      </c>
      <c r="D262" s="79" t="s">
        <v>521</v>
      </c>
      <c r="E262" s="79" t="s">
        <v>977</v>
      </c>
      <c r="F262" s="79" t="s">
        <v>1204</v>
      </c>
      <c r="G262" s="79" t="s">
        <v>1205</v>
      </c>
      <c r="I262" s="51">
        <f t="shared" si="12"/>
        <v>1.1102204408817635</v>
      </c>
      <c r="J262" s="51" t="str">
        <f t="shared" si="14"/>
        <v>1216</v>
      </c>
      <c r="K262" s="51">
        <f t="shared" si="13"/>
        <v>1845.1863727454909</v>
      </c>
      <c r="M262" s="51" t="s">
        <v>2436</v>
      </c>
      <c r="N262" s="51">
        <v>1845.1863727454909</v>
      </c>
    </row>
    <row r="263" spans="1:14" x14ac:dyDescent="0.25">
      <c r="A263" s="78" t="s">
        <v>1206</v>
      </c>
      <c r="B263" s="79" t="s">
        <v>1207</v>
      </c>
      <c r="C263" s="79" t="s">
        <v>1208</v>
      </c>
      <c r="D263" s="79" t="s">
        <v>1209</v>
      </c>
      <c r="E263" s="79" t="s">
        <v>1210</v>
      </c>
      <c r="F263" s="79" t="s">
        <v>1211</v>
      </c>
      <c r="G263" s="79" t="s">
        <v>1212</v>
      </c>
      <c r="I263" s="51">
        <f t="shared" si="12"/>
        <v>1.1001774797870243</v>
      </c>
      <c r="J263" s="51" t="str">
        <f t="shared" si="14"/>
        <v>4168</v>
      </c>
      <c r="K263" s="51">
        <f t="shared" si="13"/>
        <v>6137.8901597318081</v>
      </c>
      <c r="M263" s="51" t="s">
        <v>2437</v>
      </c>
      <c r="N263" s="51">
        <v>6137.8901597318081</v>
      </c>
    </row>
    <row r="264" spans="1:14" x14ac:dyDescent="0.25">
      <c r="A264" s="78" t="s">
        <v>1213</v>
      </c>
      <c r="B264" s="79">
        <v>927</v>
      </c>
      <c r="C264" s="79">
        <v>988</v>
      </c>
      <c r="D264" s="79" t="s">
        <v>574</v>
      </c>
      <c r="E264" s="79" t="s">
        <v>1214</v>
      </c>
      <c r="F264" s="79" t="s">
        <v>698</v>
      </c>
      <c r="G264" s="79" t="s">
        <v>1215</v>
      </c>
      <c r="I264" s="51">
        <f t="shared" si="12"/>
        <v>1.1113801452784504</v>
      </c>
      <c r="J264" s="51" t="str">
        <f t="shared" si="14"/>
        <v>1006</v>
      </c>
      <c r="K264" s="51">
        <f t="shared" si="13"/>
        <v>1530.3704600484261</v>
      </c>
      <c r="M264" s="51" t="s">
        <v>2310</v>
      </c>
      <c r="N264" s="51">
        <v>1530.3704600484261</v>
      </c>
    </row>
    <row r="265" spans="1:14" x14ac:dyDescent="0.25">
      <c r="A265" s="78" t="s">
        <v>1216</v>
      </c>
      <c r="B265" s="79">
        <v>916</v>
      </c>
      <c r="C265" s="79">
        <v>990</v>
      </c>
      <c r="D265" s="79" t="s">
        <v>509</v>
      </c>
      <c r="E265" s="79" t="s">
        <v>415</v>
      </c>
      <c r="F265" s="79" t="s">
        <v>1217</v>
      </c>
      <c r="G265" s="79" t="s">
        <v>827</v>
      </c>
      <c r="I265" s="51">
        <f t="shared" si="12"/>
        <v>1.110843373493976</v>
      </c>
      <c r="J265" s="51" t="str">
        <f t="shared" si="14"/>
        <v>1010</v>
      </c>
      <c r="K265" s="51">
        <f t="shared" si="13"/>
        <v>1536.2963855421688</v>
      </c>
      <c r="M265" s="51" t="s">
        <v>2438</v>
      </c>
      <c r="N265" s="51">
        <v>1536.2963855421688</v>
      </c>
    </row>
    <row r="266" spans="1:14" x14ac:dyDescent="0.25">
      <c r="A266" s="78" t="s">
        <v>1218</v>
      </c>
      <c r="B266" s="79">
        <v>678</v>
      </c>
      <c r="C266" s="79">
        <v>775</v>
      </c>
      <c r="D266" s="79">
        <v>795</v>
      </c>
      <c r="E266" s="79">
        <v>888</v>
      </c>
      <c r="F266" s="79">
        <v>989</v>
      </c>
      <c r="G266" s="79" t="s">
        <v>618</v>
      </c>
      <c r="I266" s="51">
        <f t="shared" si="12"/>
        <v>1.1132457027300304</v>
      </c>
      <c r="J266" s="51" t="str">
        <f t="shared" si="14"/>
        <v>795</v>
      </c>
      <c r="K266" s="51">
        <f t="shared" si="13"/>
        <v>1225.6835187057634</v>
      </c>
      <c r="M266" s="51" t="s">
        <v>2266</v>
      </c>
      <c r="N266" s="51">
        <v>1225.6835187057634</v>
      </c>
    </row>
    <row r="267" spans="1:14" x14ac:dyDescent="0.25">
      <c r="A267" s="78" t="s">
        <v>1219</v>
      </c>
      <c r="B267" s="79" t="s">
        <v>1220</v>
      </c>
      <c r="C267" s="79" t="s">
        <v>1221</v>
      </c>
      <c r="D267" s="79" t="s">
        <v>1222</v>
      </c>
      <c r="E267" s="79" t="s">
        <v>1223</v>
      </c>
      <c r="F267" s="79" t="s">
        <v>1224</v>
      </c>
      <c r="G267" s="79" t="s">
        <v>613</v>
      </c>
      <c r="I267" s="51">
        <f t="shared" si="12"/>
        <v>1.1064572425828971</v>
      </c>
      <c r="J267" s="51" t="str">
        <f t="shared" si="14"/>
        <v>1872</v>
      </c>
      <c r="K267" s="51">
        <f t="shared" si="13"/>
        <v>2805.9755671902271</v>
      </c>
      <c r="M267" s="51" t="s">
        <v>2439</v>
      </c>
      <c r="N267" s="51">
        <v>2805.9755671902271</v>
      </c>
    </row>
    <row r="268" spans="1:14" x14ac:dyDescent="0.25">
      <c r="A268" s="78" t="s">
        <v>1225</v>
      </c>
      <c r="B268" s="79" t="s">
        <v>522</v>
      </c>
      <c r="C268" s="79" t="s">
        <v>1226</v>
      </c>
      <c r="D268" s="79" t="s">
        <v>1227</v>
      </c>
      <c r="E268" s="79" t="s">
        <v>1228</v>
      </c>
      <c r="F268" s="79" t="s">
        <v>1229</v>
      </c>
      <c r="G268" s="79" t="s">
        <v>1136</v>
      </c>
      <c r="I268" s="51">
        <f t="shared" si="12"/>
        <v>1.1087699316628701</v>
      </c>
      <c r="J268" s="51" t="str">
        <f t="shared" si="14"/>
        <v>1432</v>
      </c>
      <c r="K268" s="51">
        <f t="shared" si="13"/>
        <v>2158.7750569476079</v>
      </c>
      <c r="M268" s="51" t="s">
        <v>2440</v>
      </c>
      <c r="N268" s="51">
        <v>2158.7750569476079</v>
      </c>
    </row>
    <row r="269" spans="1:14" x14ac:dyDescent="0.25">
      <c r="A269" s="78" t="s">
        <v>1230</v>
      </c>
      <c r="B269" s="79" t="s">
        <v>465</v>
      </c>
      <c r="C269" s="79" t="s">
        <v>511</v>
      </c>
      <c r="D269" s="79" t="s">
        <v>227</v>
      </c>
      <c r="E269" s="79" t="s">
        <v>1231</v>
      </c>
      <c r="F269" s="79" t="s">
        <v>109</v>
      </c>
      <c r="G269" s="79" t="s">
        <v>395</v>
      </c>
      <c r="I269" s="51">
        <f t="shared" si="12"/>
        <v>1.1098382749326146</v>
      </c>
      <c r="J269" s="51" t="str">
        <f t="shared" si="14"/>
        <v>1207</v>
      </c>
      <c r="K269" s="51">
        <f t="shared" si="13"/>
        <v>1827.9036388140162</v>
      </c>
      <c r="M269" s="51" t="s">
        <v>2441</v>
      </c>
      <c r="N269" s="51">
        <v>1827.9036388140162</v>
      </c>
    </row>
    <row r="270" spans="1:14" x14ac:dyDescent="0.25">
      <c r="A270" s="78" t="s">
        <v>1232</v>
      </c>
      <c r="B270" s="79" t="s">
        <v>1233</v>
      </c>
      <c r="C270" s="79" t="s">
        <v>1234</v>
      </c>
      <c r="D270" s="79" t="s">
        <v>1235</v>
      </c>
      <c r="E270" s="79" t="s">
        <v>1236</v>
      </c>
      <c r="F270" s="79" t="s">
        <v>689</v>
      </c>
      <c r="G270" s="79" t="s">
        <v>1237</v>
      </c>
      <c r="I270" s="51">
        <f t="shared" si="12"/>
        <v>1.107429718875502</v>
      </c>
      <c r="J270" s="51" t="str">
        <f t="shared" si="14"/>
        <v>1625</v>
      </c>
      <c r="K270" s="51">
        <f t="shared" si="13"/>
        <v>2442.9899598393577</v>
      </c>
      <c r="M270" s="51" t="s">
        <v>2442</v>
      </c>
      <c r="N270" s="51">
        <v>2442.9899598393577</v>
      </c>
    </row>
    <row r="271" spans="1:14" x14ac:dyDescent="0.25">
      <c r="M271" s="51"/>
    </row>
    <row r="272" spans="1:14" x14ac:dyDescent="0.25">
      <c r="A272" s="51" t="s">
        <v>61</v>
      </c>
      <c r="M272" s="51"/>
    </row>
    <row r="273" spans="1:14" x14ac:dyDescent="0.25">
      <c r="A273" s="77" t="s">
        <v>42</v>
      </c>
      <c r="B273" s="77">
        <v>2005</v>
      </c>
      <c r="C273" s="77">
        <v>2009</v>
      </c>
      <c r="D273" s="77">
        <v>2010</v>
      </c>
      <c r="E273" s="77">
        <v>2015</v>
      </c>
      <c r="F273" s="77">
        <v>2020</v>
      </c>
      <c r="G273" s="77">
        <v>2025</v>
      </c>
      <c r="I273" s="51">
        <f t="shared" si="12"/>
        <v>1.0024752475247525</v>
      </c>
      <c r="J273" s="51" t="str">
        <f t="shared" si="14"/>
        <v>2010</v>
      </c>
      <c r="K273" s="51">
        <f t="shared" si="13"/>
        <v>2030.0123762376238</v>
      </c>
      <c r="M273" s="51" t="s">
        <v>2219</v>
      </c>
      <c r="N273" s="51">
        <v>2030.0123762376238</v>
      </c>
    </row>
    <row r="274" spans="1:14" x14ac:dyDescent="0.25">
      <c r="A274" s="78" t="s">
        <v>1238</v>
      </c>
      <c r="B274" s="79">
        <v>790</v>
      </c>
      <c r="C274" s="79">
        <v>795</v>
      </c>
      <c r="D274" s="79">
        <v>799</v>
      </c>
      <c r="E274" s="79">
        <v>842</v>
      </c>
      <c r="F274" s="79">
        <v>903</v>
      </c>
      <c r="G274" s="79">
        <v>972</v>
      </c>
      <c r="I274" s="51">
        <f t="shared" si="12"/>
        <v>1.0764119601328903</v>
      </c>
      <c r="J274" s="51" t="str">
        <f t="shared" si="14"/>
        <v>799</v>
      </c>
      <c r="K274" s="51">
        <f t="shared" si="13"/>
        <v>1046.2724252491694</v>
      </c>
      <c r="M274" s="51" t="s">
        <v>2443</v>
      </c>
      <c r="N274" s="51">
        <v>1046.2724252491694</v>
      </c>
    </row>
    <row r="275" spans="1:14" x14ac:dyDescent="0.25">
      <c r="A275" s="78" t="s">
        <v>1239</v>
      </c>
      <c r="B275" s="79" t="s">
        <v>1240</v>
      </c>
      <c r="C275" s="79" t="s">
        <v>1241</v>
      </c>
      <c r="D275" s="79" t="s">
        <v>1242</v>
      </c>
      <c r="E275" s="79" t="s">
        <v>1243</v>
      </c>
      <c r="F275" s="79" t="s">
        <v>1244</v>
      </c>
      <c r="G275" s="79" t="s">
        <v>1245</v>
      </c>
      <c r="I275" s="51">
        <f t="shared" si="12"/>
        <v>1.0679079956188391</v>
      </c>
      <c r="J275" s="51" t="str">
        <f t="shared" si="14"/>
        <v>2412</v>
      </c>
      <c r="K275" s="51">
        <f t="shared" si="13"/>
        <v>3123.6308871851043</v>
      </c>
      <c r="M275" s="51" t="s">
        <v>2444</v>
      </c>
      <c r="N275" s="51">
        <v>3123.6308871851043</v>
      </c>
    </row>
    <row r="276" spans="1:14" x14ac:dyDescent="0.25">
      <c r="A276" s="78" t="s">
        <v>1246</v>
      </c>
      <c r="B276" s="79">
        <v>880</v>
      </c>
      <c r="C276" s="79" t="s">
        <v>357</v>
      </c>
      <c r="D276" s="79" t="s">
        <v>305</v>
      </c>
      <c r="E276" s="79" t="s">
        <v>168</v>
      </c>
      <c r="F276" s="79" t="s">
        <v>367</v>
      </c>
      <c r="G276" s="79" t="s">
        <v>1247</v>
      </c>
      <c r="I276" s="51">
        <f t="shared" si="12"/>
        <v>1.0743405275779376</v>
      </c>
      <c r="J276" s="51" t="str">
        <f t="shared" si="14"/>
        <v>1044</v>
      </c>
      <c r="K276" s="51">
        <f t="shared" si="13"/>
        <v>1443.9136690647481</v>
      </c>
      <c r="M276" s="51" t="s">
        <v>2445</v>
      </c>
      <c r="N276" s="51">
        <v>1443.9136690647481</v>
      </c>
    </row>
    <row r="277" spans="1:14" x14ac:dyDescent="0.25">
      <c r="A277" s="78" t="s">
        <v>1248</v>
      </c>
      <c r="B277" s="79" t="s">
        <v>1249</v>
      </c>
      <c r="C277" s="79" t="s">
        <v>1250</v>
      </c>
      <c r="D277" s="79" t="s">
        <v>1251</v>
      </c>
      <c r="E277" s="79" t="s">
        <v>1252</v>
      </c>
      <c r="F277" s="79" t="s">
        <v>1253</v>
      </c>
      <c r="G277" s="79" t="s">
        <v>1254</v>
      </c>
      <c r="I277" s="51">
        <f t="shared" si="12"/>
        <v>1.0579173166926676</v>
      </c>
      <c r="J277" s="51" t="str">
        <f t="shared" si="14"/>
        <v>9210</v>
      </c>
      <c r="K277" s="51">
        <f t="shared" si="13"/>
        <v>11478.402886115444</v>
      </c>
      <c r="M277" s="51" t="s">
        <v>2446</v>
      </c>
      <c r="N277" s="51">
        <v>11478.402886115444</v>
      </c>
    </row>
    <row r="278" spans="1:14" x14ac:dyDescent="0.25">
      <c r="A278" s="78" t="s">
        <v>1255</v>
      </c>
      <c r="B278" s="79">
        <v>773</v>
      </c>
      <c r="C278" s="79">
        <v>781</v>
      </c>
      <c r="D278" s="79">
        <v>786</v>
      </c>
      <c r="E278" s="79">
        <v>830</v>
      </c>
      <c r="F278" s="79">
        <v>891</v>
      </c>
      <c r="G278" s="79">
        <v>959</v>
      </c>
      <c r="I278" s="51">
        <f t="shared" si="12"/>
        <v>1.0763187429854097</v>
      </c>
      <c r="J278" s="51" t="str">
        <f t="shared" si="14"/>
        <v>786</v>
      </c>
      <c r="K278" s="51">
        <f t="shared" si="13"/>
        <v>1032.1896745230079</v>
      </c>
      <c r="M278" s="51" t="s">
        <v>2447</v>
      </c>
      <c r="N278" s="51">
        <v>1032.1896745230079</v>
      </c>
    </row>
    <row r="279" spans="1:14" x14ac:dyDescent="0.25">
      <c r="A279" s="78" t="s">
        <v>1256</v>
      </c>
      <c r="B279" s="79" t="s">
        <v>326</v>
      </c>
      <c r="C279" s="79" t="s">
        <v>1257</v>
      </c>
      <c r="D279" s="79" t="s">
        <v>752</v>
      </c>
      <c r="E279" s="79" t="s">
        <v>1258</v>
      </c>
      <c r="F279" s="79" t="s">
        <v>1259</v>
      </c>
      <c r="G279" s="79" t="s">
        <v>1260</v>
      </c>
      <c r="I279" s="51">
        <f t="shared" si="12"/>
        <v>1.0690367920628359</v>
      </c>
      <c r="J279" s="51" t="str">
        <f t="shared" si="14"/>
        <v>2131</v>
      </c>
      <c r="K279" s="51">
        <f t="shared" si="13"/>
        <v>2764.5291442744933</v>
      </c>
      <c r="M279" s="51" t="s">
        <v>2448</v>
      </c>
      <c r="N279" s="51">
        <v>2764.5291442744933</v>
      </c>
    </row>
    <row r="280" spans="1:14" x14ac:dyDescent="0.25">
      <c r="A280" s="78" t="s">
        <v>1261</v>
      </c>
      <c r="B280" s="79" t="s">
        <v>576</v>
      </c>
      <c r="C280" s="79" t="s">
        <v>1262</v>
      </c>
      <c r="D280" s="79" t="s">
        <v>575</v>
      </c>
      <c r="E280" s="79" t="s">
        <v>1263</v>
      </c>
      <c r="F280" s="79" t="s">
        <v>1264</v>
      </c>
      <c r="G280" s="79" t="s">
        <v>942</v>
      </c>
      <c r="I280" s="51">
        <f t="shared" si="12"/>
        <v>1.0737463126843658</v>
      </c>
      <c r="J280" s="51" t="str">
        <f t="shared" si="14"/>
        <v>1244</v>
      </c>
      <c r="K280" s="51">
        <f t="shared" si="13"/>
        <v>1563.3746312684366</v>
      </c>
      <c r="M280" s="51" t="s">
        <v>2449</v>
      </c>
      <c r="N280" s="51">
        <v>1563.3746312684366</v>
      </c>
    </row>
    <row r="281" spans="1:14" x14ac:dyDescent="0.25">
      <c r="A281" s="78" t="s">
        <v>1265</v>
      </c>
      <c r="B281" s="79">
        <v>699</v>
      </c>
      <c r="C281" s="79">
        <v>755</v>
      </c>
      <c r="D281" s="79">
        <v>769</v>
      </c>
      <c r="E281" s="79">
        <v>834</v>
      </c>
      <c r="F281" s="79">
        <v>898</v>
      </c>
      <c r="G281" s="79">
        <v>967</v>
      </c>
      <c r="I281" s="51">
        <f t="shared" si="12"/>
        <v>1.076837416481069</v>
      </c>
      <c r="J281" s="51" t="str">
        <f t="shared" si="14"/>
        <v>769</v>
      </c>
      <c r="K281" s="51">
        <f t="shared" si="13"/>
        <v>1041.3017817371938</v>
      </c>
      <c r="M281" s="51" t="s">
        <v>2450</v>
      </c>
      <c r="N281" s="51">
        <v>1041.3017817371938</v>
      </c>
    </row>
    <row r="282" spans="1:14" x14ac:dyDescent="0.25">
      <c r="A282" s="78" t="s">
        <v>1266</v>
      </c>
      <c r="B282" s="79" t="s">
        <v>1267</v>
      </c>
      <c r="C282" s="79" t="s">
        <v>1053</v>
      </c>
      <c r="D282" s="79" t="s">
        <v>1032</v>
      </c>
      <c r="E282" s="79" t="s">
        <v>381</v>
      </c>
      <c r="F282" s="79" t="s">
        <v>1268</v>
      </c>
      <c r="G282" s="79" t="s">
        <v>1269</v>
      </c>
      <c r="I282" s="51">
        <f t="shared" si="12"/>
        <v>1.0730337078651686</v>
      </c>
      <c r="J282" s="51" t="str">
        <f t="shared" si="14"/>
        <v>1296</v>
      </c>
      <c r="K282" s="51">
        <f t="shared" si="13"/>
        <v>1639.5955056179776</v>
      </c>
      <c r="M282" s="51" t="s">
        <v>2451</v>
      </c>
      <c r="N282" s="51">
        <v>1639.5955056179776</v>
      </c>
    </row>
    <row r="283" spans="1:14" x14ac:dyDescent="0.25">
      <c r="A283" s="78" t="s">
        <v>1270</v>
      </c>
      <c r="B283" s="79" t="s">
        <v>1271</v>
      </c>
      <c r="C283" s="79" t="s">
        <v>1272</v>
      </c>
      <c r="D283" s="79" t="s">
        <v>1273</v>
      </c>
      <c r="E283" s="79" t="s">
        <v>1274</v>
      </c>
      <c r="F283" s="79" t="s">
        <v>1275</v>
      </c>
      <c r="G283" s="79" t="s">
        <v>1276</v>
      </c>
      <c r="I283" s="51">
        <f t="shared" si="12"/>
        <v>1.0675675675675675</v>
      </c>
      <c r="J283" s="51" t="str">
        <f t="shared" si="14"/>
        <v>2509</v>
      </c>
      <c r="K283" s="51">
        <f t="shared" si="13"/>
        <v>3120.5</v>
      </c>
      <c r="M283" s="51" t="s">
        <v>2452</v>
      </c>
      <c r="N283" s="51">
        <v>3120.5</v>
      </c>
    </row>
    <row r="284" spans="1:14" x14ac:dyDescent="0.25">
      <c r="A284" s="78" t="s">
        <v>1277</v>
      </c>
      <c r="B284" s="79" t="s">
        <v>1278</v>
      </c>
      <c r="C284" s="79" t="s">
        <v>1279</v>
      </c>
      <c r="D284" s="79" t="s">
        <v>359</v>
      </c>
      <c r="E284" s="79" t="s">
        <v>699</v>
      </c>
      <c r="F284" s="79" t="s">
        <v>1280</v>
      </c>
      <c r="G284" s="79" t="s">
        <v>1281</v>
      </c>
      <c r="I284" s="51">
        <f t="shared" si="12"/>
        <v>1.072089947089947</v>
      </c>
      <c r="J284" s="51" t="str">
        <f t="shared" si="14"/>
        <v>1294</v>
      </c>
      <c r="K284" s="51">
        <f t="shared" si="13"/>
        <v>1737.857804232804</v>
      </c>
      <c r="M284" s="51" t="s">
        <v>2453</v>
      </c>
      <c r="N284" s="51">
        <v>1737.857804232804</v>
      </c>
    </row>
    <row r="285" spans="1:14" x14ac:dyDescent="0.25">
      <c r="M285" s="51"/>
    </row>
    <row r="286" spans="1:14" x14ac:dyDescent="0.25">
      <c r="A286" s="51" t="s">
        <v>904</v>
      </c>
      <c r="M286" s="51"/>
    </row>
    <row r="287" spans="1:14" x14ac:dyDescent="0.25">
      <c r="A287" s="77" t="s">
        <v>42</v>
      </c>
      <c r="B287" s="77">
        <v>2005</v>
      </c>
      <c r="C287" s="77">
        <v>2009</v>
      </c>
      <c r="D287" s="77">
        <v>2010</v>
      </c>
      <c r="E287" s="77">
        <v>2015</v>
      </c>
      <c r="F287" s="77">
        <v>2020</v>
      </c>
      <c r="G287" s="77">
        <v>2025</v>
      </c>
      <c r="I287" s="51">
        <f t="shared" si="12"/>
        <v>1.0024752475247525</v>
      </c>
      <c r="J287" s="51" t="str">
        <f t="shared" si="14"/>
        <v>2010</v>
      </c>
      <c r="K287" s="51">
        <f t="shared" si="13"/>
        <v>2030.0123762376238</v>
      </c>
      <c r="M287" s="51" t="s">
        <v>2219</v>
      </c>
      <c r="N287" s="51">
        <v>2030.0123762376238</v>
      </c>
    </row>
    <row r="288" spans="1:14" x14ac:dyDescent="0.25">
      <c r="A288" s="78" t="s">
        <v>1282</v>
      </c>
      <c r="B288" s="79">
        <v>960</v>
      </c>
      <c r="C288" s="79" t="s">
        <v>1283</v>
      </c>
      <c r="D288" s="79" t="s">
        <v>604</v>
      </c>
      <c r="E288" s="79" t="s">
        <v>89</v>
      </c>
      <c r="F288" s="79" t="s">
        <v>440</v>
      </c>
      <c r="G288" s="79" t="s">
        <v>416</v>
      </c>
      <c r="I288" s="51">
        <f t="shared" si="12"/>
        <v>1.0544435548438751</v>
      </c>
      <c r="J288" s="51" t="str">
        <f t="shared" si="14"/>
        <v>1060</v>
      </c>
      <c r="K288" s="51">
        <f t="shared" si="13"/>
        <v>1388.7021617293835</v>
      </c>
      <c r="M288" s="51" t="s">
        <v>2454</v>
      </c>
      <c r="N288" s="51">
        <v>1388.7021617293835</v>
      </c>
    </row>
    <row r="289" spans="1:14" x14ac:dyDescent="0.25">
      <c r="A289" s="78" t="s">
        <v>1284</v>
      </c>
      <c r="B289" s="79" t="s">
        <v>1285</v>
      </c>
      <c r="C289" s="79" t="s">
        <v>1286</v>
      </c>
      <c r="D289" s="79" t="s">
        <v>998</v>
      </c>
      <c r="E289" s="79" t="s">
        <v>1076</v>
      </c>
      <c r="F289" s="79" t="s">
        <v>596</v>
      </c>
      <c r="G289" s="79" t="s">
        <v>1287</v>
      </c>
      <c r="I289" s="51">
        <f t="shared" si="12"/>
        <v>1.0510700389105059</v>
      </c>
      <c r="J289" s="51" t="str">
        <f t="shared" si="14"/>
        <v>1742</v>
      </c>
      <c r="K289" s="51">
        <f t="shared" si="13"/>
        <v>2271.3623540856033</v>
      </c>
      <c r="M289" s="51" t="s">
        <v>2455</v>
      </c>
      <c r="N289" s="51">
        <v>2271.3623540856033</v>
      </c>
    </row>
    <row r="290" spans="1:14" x14ac:dyDescent="0.25">
      <c r="A290" s="78" t="s">
        <v>1288</v>
      </c>
      <c r="B290" s="79" t="s">
        <v>416</v>
      </c>
      <c r="C290" s="79" t="s">
        <v>1289</v>
      </c>
      <c r="D290" s="79" t="s">
        <v>1228</v>
      </c>
      <c r="E290" s="79" t="s">
        <v>1290</v>
      </c>
      <c r="F290" s="79" t="s">
        <v>435</v>
      </c>
      <c r="G290" s="79" t="s">
        <v>1291</v>
      </c>
      <c r="I290" s="51">
        <f t="shared" si="12"/>
        <v>1.0521424883840991</v>
      </c>
      <c r="J290" s="51" t="str">
        <f t="shared" si="14"/>
        <v>1584</v>
      </c>
      <c r="K290" s="51">
        <f t="shared" si="13"/>
        <v>2144.2663913267938</v>
      </c>
      <c r="M290" s="51" t="s">
        <v>2456</v>
      </c>
      <c r="N290" s="51">
        <v>2144.2663913267938</v>
      </c>
    </row>
    <row r="291" spans="1:14" x14ac:dyDescent="0.25">
      <c r="A291" s="78" t="s">
        <v>1292</v>
      </c>
      <c r="B291" s="79">
        <v>781</v>
      </c>
      <c r="C291" s="79">
        <v>825</v>
      </c>
      <c r="D291" s="79">
        <v>837</v>
      </c>
      <c r="E291" s="79">
        <v>905</v>
      </c>
      <c r="F291" s="79">
        <v>974</v>
      </c>
      <c r="G291" s="79" t="s">
        <v>1293</v>
      </c>
      <c r="I291" s="51">
        <f t="shared" si="12"/>
        <v>1.0564681724845997</v>
      </c>
      <c r="J291" s="51" t="str">
        <f t="shared" si="14"/>
        <v>837</v>
      </c>
      <c r="K291" s="51">
        <f t="shared" si="13"/>
        <v>1087.1057494866532</v>
      </c>
      <c r="M291" s="51" t="s">
        <v>2457</v>
      </c>
      <c r="N291" s="51">
        <v>1087.1057494866532</v>
      </c>
    </row>
    <row r="292" spans="1:14" x14ac:dyDescent="0.25">
      <c r="A292" s="78" t="s">
        <v>1294</v>
      </c>
      <c r="B292" s="79" t="s">
        <v>1295</v>
      </c>
      <c r="C292" s="79" t="s">
        <v>1296</v>
      </c>
      <c r="D292" s="79" t="s">
        <v>1297</v>
      </c>
      <c r="E292" s="79" t="s">
        <v>1298</v>
      </c>
      <c r="F292" s="79" t="s">
        <v>1299</v>
      </c>
      <c r="G292" s="79" t="s">
        <v>1300</v>
      </c>
      <c r="I292" s="51">
        <f t="shared" si="12"/>
        <v>1.0476342710997442</v>
      </c>
      <c r="J292" s="51" t="str">
        <f t="shared" si="14"/>
        <v>2652</v>
      </c>
      <c r="K292" s="51">
        <f t="shared" si="13"/>
        <v>3433.0975063938617</v>
      </c>
      <c r="M292" s="51" t="s">
        <v>2458</v>
      </c>
      <c r="N292" s="51">
        <v>3433.0975063938617</v>
      </c>
    </row>
    <row r="293" spans="1:14" x14ac:dyDescent="0.25">
      <c r="A293" s="78" t="s">
        <v>1301</v>
      </c>
      <c r="B293" s="79">
        <v>938</v>
      </c>
      <c r="C293" s="79" t="s">
        <v>1302</v>
      </c>
      <c r="D293" s="79" t="s">
        <v>280</v>
      </c>
      <c r="E293" s="79" t="s">
        <v>1303</v>
      </c>
      <c r="F293" s="79" t="s">
        <v>1304</v>
      </c>
      <c r="G293" s="79" t="s">
        <v>1067</v>
      </c>
      <c r="I293" s="51">
        <f t="shared" si="12"/>
        <v>1.0543831168831168</v>
      </c>
      <c r="J293" s="51" t="str">
        <f t="shared" si="14"/>
        <v>1042</v>
      </c>
      <c r="K293" s="51">
        <f t="shared" si="13"/>
        <v>1369.6436688311687</v>
      </c>
      <c r="M293" s="51" t="s">
        <v>2299</v>
      </c>
      <c r="N293" s="51">
        <v>1369.6436688311687</v>
      </c>
    </row>
    <row r="294" spans="1:14" x14ac:dyDescent="0.25">
      <c r="A294" s="78" t="s">
        <v>1305</v>
      </c>
      <c r="B294" s="79" t="s">
        <v>1306</v>
      </c>
      <c r="C294" s="79" t="s">
        <v>1307</v>
      </c>
      <c r="D294" s="79" t="s">
        <v>1067</v>
      </c>
      <c r="E294" s="79" t="s">
        <v>1308</v>
      </c>
      <c r="F294" s="79" t="s">
        <v>1309</v>
      </c>
      <c r="G294" s="79" t="s">
        <v>1310</v>
      </c>
      <c r="I294" s="51">
        <f t="shared" si="12"/>
        <v>1.0529801324503312</v>
      </c>
      <c r="J294" s="51" t="str">
        <f t="shared" si="14"/>
        <v>1299</v>
      </c>
      <c r="K294" s="51">
        <f t="shared" si="13"/>
        <v>1674.2384105960266</v>
      </c>
      <c r="M294" s="51" t="s">
        <v>2459</v>
      </c>
      <c r="N294" s="51">
        <v>1674.2384105960266</v>
      </c>
    </row>
    <row r="295" spans="1:14" x14ac:dyDescent="0.25">
      <c r="A295" s="78" t="s">
        <v>1311</v>
      </c>
      <c r="B295" s="79" t="s">
        <v>1312</v>
      </c>
      <c r="C295" s="79" t="s">
        <v>1313</v>
      </c>
      <c r="D295" s="79" t="s">
        <v>1314</v>
      </c>
      <c r="E295" s="79" t="s">
        <v>1315</v>
      </c>
      <c r="F295" s="79" t="s">
        <v>1316</v>
      </c>
      <c r="G295" s="79" t="s">
        <v>1317</v>
      </c>
      <c r="I295" s="51">
        <f t="shared" si="12"/>
        <v>1.0522041763341068</v>
      </c>
      <c r="J295" s="51" t="str">
        <f t="shared" si="14"/>
        <v>1483</v>
      </c>
      <c r="K295" s="51">
        <f t="shared" si="13"/>
        <v>1908.6983758700696</v>
      </c>
      <c r="M295" s="51" t="s">
        <v>2460</v>
      </c>
      <c r="N295" s="51">
        <v>1908.6983758700696</v>
      </c>
    </row>
    <row r="296" spans="1:14" x14ac:dyDescent="0.25">
      <c r="A296" s="78" t="s">
        <v>1318</v>
      </c>
      <c r="B296" s="79" t="s">
        <v>1319</v>
      </c>
      <c r="C296" s="79" t="s">
        <v>1320</v>
      </c>
      <c r="D296" s="79" t="s">
        <v>1321</v>
      </c>
      <c r="E296" s="79" t="s">
        <v>1322</v>
      </c>
      <c r="F296" s="79" t="s">
        <v>1323</v>
      </c>
      <c r="G296" s="79" t="s">
        <v>1324</v>
      </c>
      <c r="I296" s="51">
        <f t="shared" si="12"/>
        <v>1.0406998386896638</v>
      </c>
      <c r="J296" s="51" t="str">
        <f t="shared" si="14"/>
        <v>7241</v>
      </c>
      <c r="K296" s="51">
        <f t="shared" si="13"/>
        <v>8728.3495470902108</v>
      </c>
      <c r="M296" s="51" t="s">
        <v>2461</v>
      </c>
      <c r="N296" s="51">
        <v>8728.3495470902108</v>
      </c>
    </row>
    <row r="297" spans="1:14" x14ac:dyDescent="0.25">
      <c r="M297" s="51"/>
    </row>
    <row r="298" spans="1:14" x14ac:dyDescent="0.25">
      <c r="A298" s="51" t="s">
        <v>50</v>
      </c>
      <c r="M298" s="51"/>
    </row>
    <row r="299" spans="1:14" x14ac:dyDescent="0.25">
      <c r="A299" s="77" t="s">
        <v>42</v>
      </c>
      <c r="B299" s="77">
        <v>2005</v>
      </c>
      <c r="C299" s="77">
        <v>2009</v>
      </c>
      <c r="D299" s="77">
        <v>2010</v>
      </c>
      <c r="E299" s="77">
        <v>2015</v>
      </c>
      <c r="F299" s="77">
        <v>2020</v>
      </c>
      <c r="G299" s="77">
        <v>2025</v>
      </c>
      <c r="I299" s="51">
        <f t="shared" si="12"/>
        <v>1.0024752475247525</v>
      </c>
      <c r="J299" s="51" t="str">
        <f t="shared" si="14"/>
        <v>2010</v>
      </c>
      <c r="K299" s="51">
        <f t="shared" si="13"/>
        <v>2030.0123762376238</v>
      </c>
      <c r="M299" s="51" t="s">
        <v>2219</v>
      </c>
      <c r="N299" s="51">
        <v>2030.0123762376238</v>
      </c>
    </row>
    <row r="300" spans="1:14" x14ac:dyDescent="0.25">
      <c r="A300" s="78" t="s">
        <v>1325</v>
      </c>
      <c r="B300" s="79" t="s">
        <v>1326</v>
      </c>
      <c r="C300" s="79" t="s">
        <v>1327</v>
      </c>
      <c r="D300" s="79" t="s">
        <v>1328</v>
      </c>
      <c r="E300" s="79" t="s">
        <v>813</v>
      </c>
      <c r="F300" s="79" t="s">
        <v>1329</v>
      </c>
      <c r="G300" s="79" t="s">
        <v>1329</v>
      </c>
      <c r="I300" s="51">
        <f t="shared" si="12"/>
        <v>1</v>
      </c>
      <c r="J300" s="51" t="str">
        <f t="shared" si="14"/>
        <v>2816</v>
      </c>
      <c r="K300" s="51">
        <f t="shared" si="13"/>
        <v>2834</v>
      </c>
      <c r="M300" s="51" t="s">
        <v>2462</v>
      </c>
      <c r="N300" s="51">
        <v>2834</v>
      </c>
    </row>
    <row r="301" spans="1:14" x14ac:dyDescent="0.25">
      <c r="A301" s="78" t="s">
        <v>1330</v>
      </c>
      <c r="B301" s="79" t="s">
        <v>1331</v>
      </c>
      <c r="C301" s="79" t="s">
        <v>1332</v>
      </c>
      <c r="D301" s="79" t="s">
        <v>1333</v>
      </c>
      <c r="E301" s="79" t="s">
        <v>1334</v>
      </c>
      <c r="F301" s="79" t="s">
        <v>1334</v>
      </c>
      <c r="G301" s="79" t="s">
        <v>1334</v>
      </c>
      <c r="I301" s="51">
        <f t="shared" si="12"/>
        <v>1</v>
      </c>
      <c r="J301" s="51" t="str">
        <f t="shared" si="14"/>
        <v>2081</v>
      </c>
      <c r="K301" s="51">
        <f t="shared" si="13"/>
        <v>2088</v>
      </c>
      <c r="M301" s="51" t="s">
        <v>2463</v>
      </c>
      <c r="N301" s="51">
        <v>2088</v>
      </c>
    </row>
    <row r="302" spans="1:14" x14ac:dyDescent="0.25">
      <c r="A302" s="78" t="s">
        <v>1335</v>
      </c>
      <c r="B302" s="79" t="s">
        <v>1336</v>
      </c>
      <c r="C302" s="79" t="s">
        <v>1336</v>
      </c>
      <c r="D302" s="79" t="s">
        <v>1023</v>
      </c>
      <c r="E302" s="79" t="s">
        <v>1023</v>
      </c>
      <c r="F302" s="79" t="s">
        <v>1023</v>
      </c>
      <c r="G302" s="79" t="s">
        <v>1023</v>
      </c>
      <c r="I302" s="51">
        <f t="shared" si="12"/>
        <v>1</v>
      </c>
      <c r="J302" s="51" t="str">
        <f t="shared" si="14"/>
        <v>1804</v>
      </c>
      <c r="K302" s="51">
        <f t="shared" si="13"/>
        <v>1804</v>
      </c>
      <c r="M302" s="51" t="s">
        <v>2464</v>
      </c>
      <c r="N302" s="51">
        <v>1804</v>
      </c>
    </row>
    <row r="303" spans="1:14" x14ac:dyDescent="0.25">
      <c r="A303" s="78" t="s">
        <v>1337</v>
      </c>
      <c r="B303" s="79" t="s">
        <v>1338</v>
      </c>
      <c r="C303" s="79" t="s">
        <v>1339</v>
      </c>
      <c r="D303" s="79" t="s">
        <v>1340</v>
      </c>
      <c r="E303" s="79" t="s">
        <v>144</v>
      </c>
      <c r="F303" s="79" t="s">
        <v>1341</v>
      </c>
      <c r="G303" s="79" t="s">
        <v>1341</v>
      </c>
      <c r="I303" s="51">
        <f t="shared" ref="I303:I365" si="15">SUBSTITUTE(G303,CHAR(160),)/SUBSTITUTE(F303,CHAR(160),)</f>
        <v>1</v>
      </c>
      <c r="J303" s="51" t="str">
        <f t="shared" si="14"/>
        <v>3267</v>
      </c>
      <c r="K303" s="51">
        <f t="shared" ref="K303:K365" si="16">I303*SUBSTITUTE(G303,CHAR(160),)</f>
        <v>3295</v>
      </c>
      <c r="M303" s="51" t="s">
        <v>2465</v>
      </c>
      <c r="N303" s="51">
        <v>3295</v>
      </c>
    </row>
    <row r="304" spans="1:14" x14ac:dyDescent="0.25">
      <c r="A304" s="78" t="s">
        <v>1342</v>
      </c>
      <c r="B304" s="79" t="s">
        <v>1343</v>
      </c>
      <c r="C304" s="79" t="s">
        <v>1344</v>
      </c>
      <c r="D304" s="79" t="s">
        <v>1345</v>
      </c>
      <c r="E304" s="79" t="s">
        <v>1346</v>
      </c>
      <c r="F304" s="79" t="s">
        <v>243</v>
      </c>
      <c r="G304" s="79" t="s">
        <v>243</v>
      </c>
      <c r="I304" s="51">
        <f t="shared" si="15"/>
        <v>1</v>
      </c>
      <c r="J304" s="51" t="str">
        <f t="shared" si="14"/>
        <v>11337</v>
      </c>
      <c r="K304" s="51">
        <f t="shared" si="16"/>
        <v>11368</v>
      </c>
      <c r="M304" s="51" t="s">
        <v>2466</v>
      </c>
      <c r="N304" s="51">
        <v>11368</v>
      </c>
    </row>
    <row r="305" spans="1:14" x14ac:dyDescent="0.25">
      <c r="A305" s="78" t="s">
        <v>1347</v>
      </c>
      <c r="B305" s="79" t="s">
        <v>1348</v>
      </c>
      <c r="C305" s="79" t="s">
        <v>1349</v>
      </c>
      <c r="D305" s="79" t="s">
        <v>1350</v>
      </c>
      <c r="E305" s="79" t="s">
        <v>1351</v>
      </c>
      <c r="F305" s="79" t="s">
        <v>1352</v>
      </c>
      <c r="G305" s="79" t="s">
        <v>1352</v>
      </c>
      <c r="I305" s="51">
        <f t="shared" si="15"/>
        <v>1</v>
      </c>
      <c r="J305" s="51" t="str">
        <f t="shared" si="14"/>
        <v>2687</v>
      </c>
      <c r="K305" s="51">
        <f t="shared" si="16"/>
        <v>2721</v>
      </c>
      <c r="M305" s="51" t="s">
        <v>2467</v>
      </c>
      <c r="N305" s="51">
        <v>2721</v>
      </c>
    </row>
    <row r="306" spans="1:14" x14ac:dyDescent="0.25">
      <c r="A306" s="78" t="s">
        <v>1353</v>
      </c>
      <c r="B306" s="79" t="s">
        <v>1354</v>
      </c>
      <c r="C306" s="79" t="s">
        <v>1355</v>
      </c>
      <c r="D306" s="79" t="s">
        <v>1356</v>
      </c>
      <c r="E306" s="79" t="s">
        <v>1357</v>
      </c>
      <c r="F306" s="79" t="s">
        <v>1358</v>
      </c>
      <c r="G306" s="79" t="s">
        <v>1358</v>
      </c>
      <c r="I306" s="51">
        <f t="shared" si="15"/>
        <v>1</v>
      </c>
      <c r="J306" s="51" t="str">
        <f t="shared" si="14"/>
        <v>2376</v>
      </c>
      <c r="K306" s="51">
        <f t="shared" si="16"/>
        <v>2413</v>
      </c>
      <c r="M306" s="51" t="s">
        <v>2468</v>
      </c>
      <c r="N306" s="51">
        <v>2413</v>
      </c>
    </row>
    <row r="307" spans="1:14" x14ac:dyDescent="0.25">
      <c r="A307" s="78" t="s">
        <v>1359</v>
      </c>
      <c r="B307" s="79" t="s">
        <v>1360</v>
      </c>
      <c r="C307" s="79" t="s">
        <v>1361</v>
      </c>
      <c r="D307" s="79" t="s">
        <v>1362</v>
      </c>
      <c r="E307" s="79" t="s">
        <v>1363</v>
      </c>
      <c r="F307" s="79" t="s">
        <v>1364</v>
      </c>
      <c r="G307" s="79" t="s">
        <v>1364</v>
      </c>
      <c r="I307" s="51">
        <f t="shared" si="15"/>
        <v>1</v>
      </c>
      <c r="J307" s="51" t="str">
        <f t="shared" si="14"/>
        <v>36669</v>
      </c>
      <c r="K307" s="51">
        <f t="shared" si="16"/>
        <v>37088</v>
      </c>
      <c r="M307" s="51" t="s">
        <v>2469</v>
      </c>
      <c r="N307" s="51">
        <v>37088</v>
      </c>
    </row>
    <row r="308" spans="1:14" x14ac:dyDescent="0.25">
      <c r="M308" s="51"/>
    </row>
    <row r="309" spans="1:14" x14ac:dyDescent="0.25">
      <c r="A309" s="51" t="s">
        <v>1365</v>
      </c>
      <c r="M309" s="51"/>
    </row>
    <row r="310" spans="1:14" x14ac:dyDescent="0.25">
      <c r="A310" s="77" t="s">
        <v>42</v>
      </c>
      <c r="B310" s="77">
        <v>2005</v>
      </c>
      <c r="C310" s="77">
        <v>2009</v>
      </c>
      <c r="D310" s="77">
        <v>2010</v>
      </c>
      <c r="E310" s="77">
        <v>2015</v>
      </c>
      <c r="F310" s="77">
        <v>2020</v>
      </c>
      <c r="G310" s="77">
        <v>2025</v>
      </c>
      <c r="I310" s="51">
        <f t="shared" si="15"/>
        <v>1.0024752475247525</v>
      </c>
      <c r="J310" s="51" t="str">
        <f t="shared" si="14"/>
        <v>2010</v>
      </c>
      <c r="K310" s="51">
        <f t="shared" si="16"/>
        <v>2030.0123762376238</v>
      </c>
      <c r="M310" s="51" t="s">
        <v>2219</v>
      </c>
      <c r="N310" s="51">
        <v>2030.0123762376238</v>
      </c>
    </row>
    <row r="311" spans="1:14" x14ac:dyDescent="0.25">
      <c r="A311" s="78" t="s">
        <v>1366</v>
      </c>
      <c r="B311" s="79">
        <v>829</v>
      </c>
      <c r="C311" s="79">
        <v>908</v>
      </c>
      <c r="D311" s="79">
        <v>926</v>
      </c>
      <c r="E311" s="79">
        <v>995</v>
      </c>
      <c r="F311" s="79" t="s">
        <v>510</v>
      </c>
      <c r="G311" s="79" t="s">
        <v>696</v>
      </c>
      <c r="I311" s="51">
        <f t="shared" si="15"/>
        <v>1.0327237728585179</v>
      </c>
      <c r="J311" s="51" t="str">
        <f t="shared" si="14"/>
        <v>926</v>
      </c>
      <c r="K311" s="51">
        <f t="shared" si="16"/>
        <v>1108.1126082771898</v>
      </c>
      <c r="M311" s="51" t="s">
        <v>2352</v>
      </c>
      <c r="N311" s="51">
        <v>1108.1126082771898</v>
      </c>
    </row>
    <row r="312" spans="1:14" x14ac:dyDescent="0.25">
      <c r="A312" s="78" t="s">
        <v>1367</v>
      </c>
      <c r="B312" s="79">
        <v>760</v>
      </c>
      <c r="C312" s="79">
        <v>825</v>
      </c>
      <c r="D312" s="79">
        <v>840</v>
      </c>
      <c r="E312" s="79">
        <v>899</v>
      </c>
      <c r="F312" s="79">
        <v>939</v>
      </c>
      <c r="G312" s="79">
        <v>971</v>
      </c>
      <c r="I312" s="51">
        <f t="shared" si="15"/>
        <v>1.0340788072417466</v>
      </c>
      <c r="J312" s="51" t="str">
        <f t="shared" si="14"/>
        <v>840</v>
      </c>
      <c r="K312" s="51">
        <f t="shared" si="16"/>
        <v>1004.0905218317359</v>
      </c>
      <c r="M312" s="51" t="s">
        <v>2470</v>
      </c>
      <c r="N312" s="51">
        <v>1004.0905218317359</v>
      </c>
    </row>
    <row r="313" spans="1:14" x14ac:dyDescent="0.25">
      <c r="A313" s="78" t="s">
        <v>2166</v>
      </c>
      <c r="B313" s="79" t="s">
        <v>1369</v>
      </c>
      <c r="C313" s="79" t="s">
        <v>1370</v>
      </c>
      <c r="D313" s="79" t="s">
        <v>1371</v>
      </c>
      <c r="E313" s="79" t="s">
        <v>1372</v>
      </c>
      <c r="F313" s="79" t="s">
        <v>1373</v>
      </c>
      <c r="G313" s="79" t="s">
        <v>1374</v>
      </c>
      <c r="I313" s="51">
        <f t="shared" si="15"/>
        <v>1.0115745262746629</v>
      </c>
      <c r="J313" s="51" t="str">
        <f t="shared" si="14"/>
        <v>19460</v>
      </c>
      <c r="K313" s="51">
        <f t="shared" si="16"/>
        <v>20952.743162727093</v>
      </c>
      <c r="M313" s="51" t="s">
        <v>2471</v>
      </c>
      <c r="N313" s="51">
        <v>20952.743162727093</v>
      </c>
    </row>
    <row r="314" spans="1:14" x14ac:dyDescent="0.25">
      <c r="A314" s="78" t="s">
        <v>1375</v>
      </c>
      <c r="B314" s="79" t="s">
        <v>868</v>
      </c>
      <c r="C314" s="79" t="s">
        <v>392</v>
      </c>
      <c r="D314" s="79" t="s">
        <v>518</v>
      </c>
      <c r="E314" s="79" t="s">
        <v>1376</v>
      </c>
      <c r="F314" s="79" t="s">
        <v>1269</v>
      </c>
      <c r="G314" s="79" t="s">
        <v>946</v>
      </c>
      <c r="I314" s="51">
        <f t="shared" si="15"/>
        <v>1.0307591623036649</v>
      </c>
      <c r="J314" s="51" t="str">
        <f t="shared" si="14"/>
        <v>1394</v>
      </c>
      <c r="K314" s="51">
        <f t="shared" si="16"/>
        <v>1623.4456806282722</v>
      </c>
      <c r="M314" s="51" t="s">
        <v>2472</v>
      </c>
      <c r="N314" s="51">
        <v>1623.4456806282722</v>
      </c>
    </row>
    <row r="315" spans="1:14" x14ac:dyDescent="0.25">
      <c r="A315" s="78" t="s">
        <v>1377</v>
      </c>
      <c r="B315" s="79">
        <v>791</v>
      </c>
      <c r="C315" s="79">
        <v>827</v>
      </c>
      <c r="D315" s="79">
        <v>836</v>
      </c>
      <c r="E315" s="79">
        <v>881</v>
      </c>
      <c r="F315" s="79">
        <v>918</v>
      </c>
      <c r="G315" s="79">
        <v>950</v>
      </c>
      <c r="I315" s="51">
        <f t="shared" si="15"/>
        <v>1.0348583877995643</v>
      </c>
      <c r="J315" s="51" t="str">
        <f t="shared" si="14"/>
        <v>836</v>
      </c>
      <c r="K315" s="51">
        <f t="shared" si="16"/>
        <v>983.11546840958613</v>
      </c>
      <c r="M315" s="51" t="s">
        <v>2473</v>
      </c>
      <c r="N315" s="51">
        <v>983.11546840958613</v>
      </c>
    </row>
    <row r="316" spans="1:14" x14ac:dyDescent="0.25">
      <c r="A316" s="78" t="s">
        <v>1378</v>
      </c>
      <c r="B316" s="79" t="s">
        <v>1379</v>
      </c>
      <c r="C316" s="79" t="s">
        <v>1380</v>
      </c>
      <c r="D316" s="79" t="s">
        <v>1381</v>
      </c>
      <c r="E316" s="79" t="s">
        <v>1382</v>
      </c>
      <c r="F316" s="79" t="s">
        <v>1383</v>
      </c>
      <c r="G316" s="79" t="s">
        <v>1384</v>
      </c>
      <c r="I316" s="51">
        <f t="shared" si="15"/>
        <v>1.0221017514595496</v>
      </c>
      <c r="J316" s="51" t="str">
        <f t="shared" si="14"/>
        <v>4402</v>
      </c>
      <c r="K316" s="51">
        <f t="shared" si="16"/>
        <v>5010.3427856547123</v>
      </c>
      <c r="M316" s="51" t="s">
        <v>2474</v>
      </c>
      <c r="N316" s="51">
        <v>5010.3427856547123</v>
      </c>
    </row>
    <row r="317" spans="1:14" x14ac:dyDescent="0.25">
      <c r="A317" s="78" t="s">
        <v>1385</v>
      </c>
      <c r="B317" s="79">
        <v>697</v>
      </c>
      <c r="C317" s="79">
        <v>765</v>
      </c>
      <c r="D317" s="79">
        <v>781</v>
      </c>
      <c r="E317" s="79">
        <v>840</v>
      </c>
      <c r="F317" s="79">
        <v>878</v>
      </c>
      <c r="G317" s="79">
        <v>909</v>
      </c>
      <c r="I317" s="51">
        <f t="shared" si="15"/>
        <v>1.0353075170842825</v>
      </c>
      <c r="J317" s="51" t="str">
        <f t="shared" si="14"/>
        <v>781</v>
      </c>
      <c r="K317" s="51">
        <f t="shared" si="16"/>
        <v>941.09453302961276</v>
      </c>
      <c r="M317" s="51" t="s">
        <v>2264</v>
      </c>
      <c r="N317" s="51">
        <v>941.09453302961276</v>
      </c>
    </row>
    <row r="318" spans="1:14" x14ac:dyDescent="0.25">
      <c r="A318" s="78" t="s">
        <v>1386</v>
      </c>
      <c r="B318" s="79" t="s">
        <v>1387</v>
      </c>
      <c r="C318" s="79" t="s">
        <v>394</v>
      </c>
      <c r="D318" s="79" t="s">
        <v>555</v>
      </c>
      <c r="E318" s="79" t="s">
        <v>1388</v>
      </c>
      <c r="F318" s="79" t="s">
        <v>969</v>
      </c>
      <c r="G318" s="79" t="s">
        <v>1389</v>
      </c>
      <c r="I318" s="51">
        <f t="shared" si="15"/>
        <v>1.0299022426682001</v>
      </c>
      <c r="J318" s="51" t="str">
        <f t="shared" si="14"/>
        <v>1571</v>
      </c>
      <c r="K318" s="51">
        <f t="shared" si="16"/>
        <v>1844.5549166187463</v>
      </c>
      <c r="M318" s="51" t="s">
        <v>2475</v>
      </c>
      <c r="N318" s="51">
        <v>1844.5549166187463</v>
      </c>
    </row>
    <row r="319" spans="1:14" x14ac:dyDescent="0.25">
      <c r="A319" s="78" t="s">
        <v>1390</v>
      </c>
      <c r="B319" s="79">
        <v>931</v>
      </c>
      <c r="C319" s="79">
        <v>999</v>
      </c>
      <c r="D319" s="79" t="s">
        <v>199</v>
      </c>
      <c r="E319" s="79" t="s">
        <v>495</v>
      </c>
      <c r="F319" s="79" t="s">
        <v>1391</v>
      </c>
      <c r="G319" s="79" t="s">
        <v>1392</v>
      </c>
      <c r="I319" s="51">
        <f t="shared" si="15"/>
        <v>1.0328305235137534</v>
      </c>
      <c r="J319" s="51" t="str">
        <f t="shared" si="14"/>
        <v>1015</v>
      </c>
      <c r="K319" s="51">
        <f t="shared" si="16"/>
        <v>1202.2147293700089</v>
      </c>
      <c r="M319" s="51" t="s">
        <v>2238</v>
      </c>
      <c r="N319" s="51">
        <v>1202.2147293700089</v>
      </c>
    </row>
    <row r="320" spans="1:14" x14ac:dyDescent="0.25">
      <c r="A320" s="78" t="s">
        <v>1393</v>
      </c>
      <c r="B320" s="79">
        <v>851</v>
      </c>
      <c r="C320" s="79">
        <v>918</v>
      </c>
      <c r="D320" s="79">
        <v>934</v>
      </c>
      <c r="E320" s="79">
        <v>997</v>
      </c>
      <c r="F320" s="79" t="s">
        <v>1283</v>
      </c>
      <c r="G320" s="79" t="s">
        <v>844</v>
      </c>
      <c r="I320" s="51">
        <f t="shared" si="15"/>
        <v>1.0336538461538463</v>
      </c>
      <c r="J320" s="51" t="str">
        <f t="shared" si="14"/>
        <v>934</v>
      </c>
      <c r="K320" s="51">
        <f t="shared" si="16"/>
        <v>1111.1778846153848</v>
      </c>
      <c r="M320" s="51" t="s">
        <v>2476</v>
      </c>
      <c r="N320" s="51">
        <v>1111.1778846153848</v>
      </c>
    </row>
    <row r="321" spans="1:14" x14ac:dyDescent="0.25">
      <c r="A321" s="78" t="s">
        <v>1394</v>
      </c>
      <c r="B321" s="79" t="s">
        <v>1395</v>
      </c>
      <c r="C321" s="79" t="s">
        <v>1396</v>
      </c>
      <c r="D321" s="79" t="s">
        <v>354</v>
      </c>
      <c r="E321" s="79" t="s">
        <v>1397</v>
      </c>
      <c r="F321" s="79" t="s">
        <v>1398</v>
      </c>
      <c r="G321" s="79" t="s">
        <v>1399</v>
      </c>
      <c r="I321" s="51">
        <f t="shared" si="15"/>
        <v>1.0230425581942157</v>
      </c>
      <c r="J321" s="51" t="str">
        <f t="shared" si="14"/>
        <v>3896</v>
      </c>
      <c r="K321" s="51">
        <f t="shared" si="16"/>
        <v>4451.2581707030331</v>
      </c>
      <c r="M321" s="51" t="s">
        <v>2477</v>
      </c>
      <c r="N321" s="51">
        <v>4451.2581707030331</v>
      </c>
    </row>
    <row r="322" spans="1:14" x14ac:dyDescent="0.25">
      <c r="A322" s="78" t="s">
        <v>1400</v>
      </c>
      <c r="B322" s="79" t="s">
        <v>197</v>
      </c>
      <c r="C322" s="79" t="s">
        <v>1401</v>
      </c>
      <c r="D322" s="79" t="s">
        <v>1402</v>
      </c>
      <c r="E322" s="79" t="s">
        <v>135</v>
      </c>
      <c r="F322" s="79" t="s">
        <v>1403</v>
      </c>
      <c r="G322" s="79" t="s">
        <v>1404</v>
      </c>
      <c r="I322" s="51">
        <f t="shared" si="15"/>
        <v>1.0270482163857311</v>
      </c>
      <c r="J322" s="51" t="str">
        <f t="shared" si="14"/>
        <v>2315</v>
      </c>
      <c r="K322" s="51">
        <f t="shared" si="16"/>
        <v>2690.8663269306153</v>
      </c>
      <c r="M322" s="51" t="s">
        <v>2478</v>
      </c>
      <c r="N322" s="51">
        <v>2690.8663269306153</v>
      </c>
    </row>
    <row r="323" spans="1:14" x14ac:dyDescent="0.25">
      <c r="A323" s="78" t="s">
        <v>1405</v>
      </c>
      <c r="B323" s="79">
        <v>911</v>
      </c>
      <c r="C323" s="79" t="s">
        <v>1406</v>
      </c>
      <c r="D323" s="79" t="s">
        <v>1407</v>
      </c>
      <c r="E323" s="79" t="s">
        <v>1408</v>
      </c>
      <c r="F323" s="79" t="s">
        <v>89</v>
      </c>
      <c r="G323" s="79" t="s">
        <v>857</v>
      </c>
      <c r="I323" s="51">
        <f t="shared" si="15"/>
        <v>1.0327586206896551</v>
      </c>
      <c r="J323" s="51" t="str">
        <f t="shared" si="14"/>
        <v>1031</v>
      </c>
      <c r="K323" s="51">
        <f t="shared" si="16"/>
        <v>1237.2448275862068</v>
      </c>
      <c r="M323" s="51" t="s">
        <v>2479</v>
      </c>
      <c r="N323" s="51">
        <v>1237.2448275862068</v>
      </c>
    </row>
    <row r="324" spans="1:14" x14ac:dyDescent="0.25">
      <c r="A324" s="78" t="s">
        <v>1409</v>
      </c>
      <c r="B324" s="79">
        <v>720</v>
      </c>
      <c r="C324" s="79">
        <v>786</v>
      </c>
      <c r="D324" s="79">
        <v>801</v>
      </c>
      <c r="E324" s="79">
        <v>859</v>
      </c>
      <c r="F324" s="79">
        <v>897</v>
      </c>
      <c r="G324" s="79">
        <v>928</v>
      </c>
      <c r="I324" s="51">
        <f t="shared" si="15"/>
        <v>1.0345596432552955</v>
      </c>
      <c r="J324" s="51" t="str">
        <f t="shared" ref="J324:J387" si="17">SUBSTITUTE(D324,CHAR(160),)</f>
        <v>801</v>
      </c>
      <c r="K324" s="51">
        <f t="shared" si="16"/>
        <v>960.07134894091416</v>
      </c>
      <c r="M324" s="51" t="s">
        <v>2480</v>
      </c>
      <c r="N324" s="51">
        <v>960.07134894091416</v>
      </c>
    </row>
    <row r="325" spans="1:14" x14ac:dyDescent="0.25">
      <c r="A325" s="78" t="s">
        <v>1410</v>
      </c>
      <c r="B325" s="79">
        <v>952</v>
      </c>
      <c r="C325" s="79" t="s">
        <v>1407</v>
      </c>
      <c r="D325" s="79" t="s">
        <v>167</v>
      </c>
      <c r="E325" s="79" t="s">
        <v>415</v>
      </c>
      <c r="F325" s="79" t="s">
        <v>90</v>
      </c>
      <c r="G325" s="79" t="s">
        <v>846</v>
      </c>
      <c r="I325" s="51">
        <f t="shared" si="15"/>
        <v>1.0325342465753424</v>
      </c>
      <c r="J325" s="51" t="str">
        <f t="shared" si="17"/>
        <v>1049</v>
      </c>
      <c r="K325" s="51">
        <f t="shared" si="16"/>
        <v>1245.236301369863</v>
      </c>
      <c r="M325" s="51" t="s">
        <v>2233</v>
      </c>
      <c r="N325" s="51">
        <v>1245.236301369863</v>
      </c>
    </row>
    <row r="326" spans="1:14" x14ac:dyDescent="0.25">
      <c r="A326" s="78" t="s">
        <v>1411</v>
      </c>
      <c r="B326" s="79">
        <v>709</v>
      </c>
      <c r="C326" s="79">
        <v>751</v>
      </c>
      <c r="D326" s="79">
        <v>761</v>
      </c>
      <c r="E326" s="79">
        <v>806</v>
      </c>
      <c r="F326" s="79">
        <v>842</v>
      </c>
      <c r="G326" s="79">
        <v>871</v>
      </c>
      <c r="I326" s="51">
        <f t="shared" si="15"/>
        <v>1.0344418052256532</v>
      </c>
      <c r="J326" s="51" t="str">
        <f t="shared" si="17"/>
        <v>761</v>
      </c>
      <c r="K326" s="51">
        <f t="shared" si="16"/>
        <v>900.99881235154396</v>
      </c>
      <c r="M326" s="51" t="s">
        <v>2481</v>
      </c>
      <c r="N326" s="51">
        <v>900.99881235154396</v>
      </c>
    </row>
    <row r="327" spans="1:14" x14ac:dyDescent="0.25">
      <c r="A327" s="78" t="s">
        <v>1412</v>
      </c>
      <c r="B327" s="79" t="s">
        <v>1055</v>
      </c>
      <c r="C327" s="79" t="s">
        <v>1413</v>
      </c>
      <c r="D327" s="79" t="s">
        <v>1414</v>
      </c>
      <c r="E327" s="79" t="s">
        <v>1415</v>
      </c>
      <c r="F327" s="79" t="s">
        <v>1416</v>
      </c>
      <c r="G327" s="79" t="s">
        <v>1417</v>
      </c>
      <c r="I327" s="51">
        <f t="shared" si="15"/>
        <v>1.0290166577109081</v>
      </c>
      <c r="J327" s="51" t="str">
        <f t="shared" si="17"/>
        <v>1664</v>
      </c>
      <c r="K327" s="51">
        <f t="shared" si="16"/>
        <v>1970.566899516389</v>
      </c>
      <c r="M327" s="51" t="s">
        <v>2482</v>
      </c>
      <c r="N327" s="51">
        <v>1970.566899516389</v>
      </c>
    </row>
    <row r="328" spans="1:14" x14ac:dyDescent="0.25">
      <c r="A328" s="78" t="s">
        <v>1418</v>
      </c>
      <c r="B328" s="79" t="s">
        <v>1419</v>
      </c>
      <c r="C328" s="79" t="s">
        <v>1420</v>
      </c>
      <c r="D328" s="79" t="s">
        <v>1421</v>
      </c>
      <c r="E328" s="79" t="s">
        <v>1422</v>
      </c>
      <c r="F328" s="79" t="s">
        <v>1423</v>
      </c>
      <c r="G328" s="79" t="s">
        <v>1424</v>
      </c>
      <c r="I328" s="51">
        <f t="shared" si="15"/>
        <v>1.0295652173913044</v>
      </c>
      <c r="J328" s="51" t="str">
        <f t="shared" si="17"/>
        <v>1582</v>
      </c>
      <c r="K328" s="51">
        <f t="shared" si="16"/>
        <v>1828.5078260869566</v>
      </c>
      <c r="M328" s="51" t="s">
        <v>2483</v>
      </c>
      <c r="N328" s="51">
        <v>1828.5078260869566</v>
      </c>
    </row>
    <row r="329" spans="1:14" x14ac:dyDescent="0.25">
      <c r="A329" s="78" t="s">
        <v>1425</v>
      </c>
      <c r="B329" s="79" t="s">
        <v>550</v>
      </c>
      <c r="C329" s="79" t="s">
        <v>867</v>
      </c>
      <c r="D329" s="79" t="s">
        <v>1426</v>
      </c>
      <c r="E329" s="79" t="s">
        <v>1427</v>
      </c>
      <c r="F329" s="79" t="s">
        <v>1428</v>
      </c>
      <c r="G329" s="79" t="s">
        <v>188</v>
      </c>
      <c r="I329" s="51">
        <f t="shared" si="15"/>
        <v>1.0316981132075471</v>
      </c>
      <c r="J329" s="51" t="str">
        <f t="shared" si="17"/>
        <v>1199</v>
      </c>
      <c r="K329" s="51">
        <f t="shared" si="16"/>
        <v>1410.3313207547169</v>
      </c>
      <c r="M329" s="51" t="s">
        <v>2484</v>
      </c>
      <c r="N329" s="51">
        <v>1410.3313207547169</v>
      </c>
    </row>
    <row r="330" spans="1:14" x14ac:dyDescent="0.25">
      <c r="M330" s="51"/>
    </row>
    <row r="331" spans="1:14" x14ac:dyDescent="0.25">
      <c r="A331" s="51" t="s">
        <v>49</v>
      </c>
      <c r="M331" s="51"/>
    </row>
    <row r="332" spans="1:14" x14ac:dyDescent="0.25">
      <c r="A332" s="77" t="s">
        <v>42</v>
      </c>
      <c r="B332" s="77">
        <v>2005</v>
      </c>
      <c r="C332" s="77">
        <v>2009</v>
      </c>
      <c r="D332" s="77">
        <v>2010</v>
      </c>
      <c r="E332" s="77">
        <v>2015</v>
      </c>
      <c r="F332" s="77">
        <v>2020</v>
      </c>
      <c r="G332" s="77">
        <v>2025</v>
      </c>
      <c r="I332" s="51">
        <f t="shared" si="15"/>
        <v>1.0024752475247525</v>
      </c>
      <c r="J332" s="51" t="str">
        <f t="shared" si="17"/>
        <v>2010</v>
      </c>
      <c r="K332" s="51">
        <f t="shared" si="16"/>
        <v>2030.0123762376238</v>
      </c>
      <c r="M332" s="51" t="s">
        <v>2219</v>
      </c>
      <c r="N332" s="51">
        <v>2030.0123762376238</v>
      </c>
    </row>
    <row r="333" spans="1:14" x14ac:dyDescent="0.25">
      <c r="A333" s="78" t="s">
        <v>1429</v>
      </c>
      <c r="B333" s="79">
        <v>691</v>
      </c>
      <c r="C333" s="79">
        <v>764</v>
      </c>
      <c r="D333" s="79">
        <v>785</v>
      </c>
      <c r="E333" s="79">
        <v>914</v>
      </c>
      <c r="F333" s="79" t="s">
        <v>1430</v>
      </c>
      <c r="G333" s="79" t="s">
        <v>1306</v>
      </c>
      <c r="I333" s="51">
        <f t="shared" si="15"/>
        <v>1.1370510396975426</v>
      </c>
      <c r="J333" s="51" t="str">
        <f t="shared" si="17"/>
        <v>785</v>
      </c>
      <c r="K333" s="51">
        <f t="shared" si="16"/>
        <v>1367.8724007561439</v>
      </c>
      <c r="M333" s="51" t="s">
        <v>2485</v>
      </c>
      <c r="N333" s="51">
        <v>1367.8724007561439</v>
      </c>
    </row>
    <row r="334" spans="1:14" x14ac:dyDescent="0.25">
      <c r="A334" s="78" t="s">
        <v>1431</v>
      </c>
      <c r="B334" s="79" t="s">
        <v>878</v>
      </c>
      <c r="C334" s="79" t="s">
        <v>1432</v>
      </c>
      <c r="D334" s="79" t="s">
        <v>1433</v>
      </c>
      <c r="E334" s="79" t="s">
        <v>1434</v>
      </c>
      <c r="F334" s="79" t="s">
        <v>1435</v>
      </c>
      <c r="G334" s="79" t="s">
        <v>1436</v>
      </c>
      <c r="I334" s="51">
        <f t="shared" si="15"/>
        <v>1.1289889150151158</v>
      </c>
      <c r="J334" s="51" t="str">
        <f t="shared" si="17"/>
        <v>1995</v>
      </c>
      <c r="K334" s="51">
        <f t="shared" si="16"/>
        <v>3794.5317433658042</v>
      </c>
      <c r="M334" s="51" t="s">
        <v>2486</v>
      </c>
      <c r="N334" s="51">
        <v>3794.5317433658042</v>
      </c>
    </row>
    <row r="335" spans="1:14" x14ac:dyDescent="0.25">
      <c r="A335" s="78" t="s">
        <v>1437</v>
      </c>
      <c r="B335" s="79" t="s">
        <v>1438</v>
      </c>
      <c r="C335" s="79" t="s">
        <v>92</v>
      </c>
      <c r="D335" s="79" t="s">
        <v>512</v>
      </c>
      <c r="E335" s="79" t="s">
        <v>944</v>
      </c>
      <c r="F335" s="79" t="s">
        <v>1439</v>
      </c>
      <c r="G335" s="79" t="s">
        <v>689</v>
      </c>
      <c r="I335" s="51">
        <f t="shared" si="15"/>
        <v>1.1331058020477816</v>
      </c>
      <c r="J335" s="51" t="str">
        <f t="shared" si="17"/>
        <v>1302</v>
      </c>
      <c r="K335" s="51">
        <f t="shared" si="16"/>
        <v>2257.1467576791811</v>
      </c>
      <c r="M335" s="51" t="s">
        <v>2487</v>
      </c>
      <c r="N335" s="51">
        <v>2257.1467576791811</v>
      </c>
    </row>
    <row r="336" spans="1:14" x14ac:dyDescent="0.25">
      <c r="A336" s="78" t="s">
        <v>1440</v>
      </c>
      <c r="B336" s="79" t="s">
        <v>1273</v>
      </c>
      <c r="C336" s="79" t="s">
        <v>1441</v>
      </c>
      <c r="D336" s="79" t="s">
        <v>1442</v>
      </c>
      <c r="E336" s="79" t="s">
        <v>1443</v>
      </c>
      <c r="F336" s="79" t="s">
        <v>1444</v>
      </c>
      <c r="G336" s="79" t="s">
        <v>1445</v>
      </c>
      <c r="I336" s="51">
        <f t="shared" si="15"/>
        <v>1.1268617021276597</v>
      </c>
      <c r="J336" s="51" t="str">
        <f t="shared" si="17"/>
        <v>2837</v>
      </c>
      <c r="K336" s="51">
        <f t="shared" si="16"/>
        <v>4774.5130319148939</v>
      </c>
      <c r="M336" s="51" t="s">
        <v>2488</v>
      </c>
      <c r="N336" s="51">
        <v>4774.5130319148939</v>
      </c>
    </row>
    <row r="337" spans="1:14" x14ac:dyDescent="0.25">
      <c r="A337" s="78" t="s">
        <v>1446</v>
      </c>
      <c r="B337" s="79">
        <v>735</v>
      </c>
      <c r="C337" s="79">
        <v>812</v>
      </c>
      <c r="D337" s="79">
        <v>835</v>
      </c>
      <c r="E337" s="79">
        <v>972</v>
      </c>
      <c r="F337" s="79" t="s">
        <v>1447</v>
      </c>
      <c r="G337" s="79" t="s">
        <v>1307</v>
      </c>
      <c r="I337" s="51">
        <f t="shared" si="15"/>
        <v>1.1368888888888888</v>
      </c>
      <c r="J337" s="51" t="str">
        <f t="shared" si="17"/>
        <v>835</v>
      </c>
      <c r="K337" s="51">
        <f t="shared" si="16"/>
        <v>1454.0808888888889</v>
      </c>
      <c r="M337" s="51" t="s">
        <v>2489</v>
      </c>
      <c r="N337" s="51">
        <v>1454.0808888888889</v>
      </c>
    </row>
    <row r="338" spans="1:14" x14ac:dyDescent="0.25">
      <c r="A338" s="78" t="s">
        <v>1448</v>
      </c>
      <c r="B338" s="79">
        <v>706</v>
      </c>
      <c r="C338" s="79">
        <v>780</v>
      </c>
      <c r="D338" s="79">
        <v>802</v>
      </c>
      <c r="E338" s="79">
        <v>934</v>
      </c>
      <c r="F338" s="79" t="s">
        <v>495</v>
      </c>
      <c r="G338" s="79" t="s">
        <v>1449</v>
      </c>
      <c r="I338" s="51">
        <f t="shared" si="15"/>
        <v>1.1369102682701202</v>
      </c>
      <c r="J338" s="51" t="str">
        <f t="shared" si="17"/>
        <v>802</v>
      </c>
      <c r="K338" s="51">
        <f t="shared" si="16"/>
        <v>1397.2627197039778</v>
      </c>
      <c r="M338" s="51" t="s">
        <v>2490</v>
      </c>
      <c r="N338" s="51">
        <v>1397.2627197039778</v>
      </c>
    </row>
    <row r="339" spans="1:14" x14ac:dyDescent="0.25">
      <c r="A339" s="78" t="s">
        <v>1450</v>
      </c>
      <c r="B339" s="79" t="s">
        <v>368</v>
      </c>
      <c r="C339" s="79" t="s">
        <v>222</v>
      </c>
      <c r="D339" s="79" t="s">
        <v>1451</v>
      </c>
      <c r="E339" s="79" t="s">
        <v>1452</v>
      </c>
      <c r="F339" s="79" t="s">
        <v>1453</v>
      </c>
      <c r="G339" s="79" t="s">
        <v>1355</v>
      </c>
      <c r="I339" s="51">
        <f t="shared" si="15"/>
        <v>1.13176808816483</v>
      </c>
      <c r="J339" s="51" t="str">
        <f t="shared" si="17"/>
        <v>1561</v>
      </c>
      <c r="K339" s="51">
        <f t="shared" si="16"/>
        <v>2673.2362242453282</v>
      </c>
      <c r="M339" s="51" t="s">
        <v>2491</v>
      </c>
      <c r="N339" s="51">
        <v>2673.2362242453282</v>
      </c>
    </row>
    <row r="340" spans="1:14" x14ac:dyDescent="0.25">
      <c r="A340" s="78" t="s">
        <v>1454</v>
      </c>
      <c r="B340" s="79" t="s">
        <v>1455</v>
      </c>
      <c r="C340" s="79" t="s">
        <v>1456</v>
      </c>
      <c r="D340" s="79" t="s">
        <v>1457</v>
      </c>
      <c r="E340" s="79" t="s">
        <v>1458</v>
      </c>
      <c r="F340" s="79" t="s">
        <v>1459</v>
      </c>
      <c r="G340" s="79" t="s">
        <v>1460</v>
      </c>
      <c r="I340" s="51">
        <f t="shared" si="15"/>
        <v>1.1256952169076753</v>
      </c>
      <c r="J340" s="51" t="str">
        <f t="shared" si="17"/>
        <v>3395</v>
      </c>
      <c r="K340" s="51">
        <f t="shared" si="16"/>
        <v>5696.0177975528368</v>
      </c>
      <c r="M340" s="51" t="s">
        <v>2492</v>
      </c>
      <c r="N340" s="51">
        <v>5696.0177975528368</v>
      </c>
    </row>
    <row r="341" spans="1:14" x14ac:dyDescent="0.25">
      <c r="A341" s="78" t="s">
        <v>1461</v>
      </c>
      <c r="B341" s="79" t="s">
        <v>1462</v>
      </c>
      <c r="C341" s="79" t="s">
        <v>1463</v>
      </c>
      <c r="D341" s="79" t="s">
        <v>1464</v>
      </c>
      <c r="E341" s="79" t="s">
        <v>1465</v>
      </c>
      <c r="F341" s="79" t="s">
        <v>1466</v>
      </c>
      <c r="G341" s="79" t="s">
        <v>1467</v>
      </c>
      <c r="I341" s="51">
        <f t="shared" si="15"/>
        <v>1.116367744668832</v>
      </c>
      <c r="J341" s="51" t="str">
        <f t="shared" si="17"/>
        <v>10578</v>
      </c>
      <c r="K341" s="51">
        <f t="shared" si="16"/>
        <v>17649.774043214235</v>
      </c>
      <c r="M341" s="51" t="s">
        <v>2493</v>
      </c>
      <c r="N341" s="51">
        <v>17649.774043214235</v>
      </c>
    </row>
    <row r="342" spans="1:14" x14ac:dyDescent="0.25">
      <c r="A342" s="78" t="s">
        <v>1468</v>
      </c>
      <c r="B342" s="79">
        <v>854</v>
      </c>
      <c r="C342" s="79">
        <v>943</v>
      </c>
      <c r="D342" s="79">
        <v>970</v>
      </c>
      <c r="E342" s="79" t="s">
        <v>1391</v>
      </c>
      <c r="F342" s="79" t="s">
        <v>522</v>
      </c>
      <c r="G342" s="79" t="s">
        <v>1469</v>
      </c>
      <c r="I342" s="51">
        <f t="shared" si="15"/>
        <v>1.1358403683806599</v>
      </c>
      <c r="J342" s="51" t="str">
        <f t="shared" si="17"/>
        <v>970</v>
      </c>
      <c r="K342" s="51">
        <f t="shared" si="16"/>
        <v>1681.0437452033766</v>
      </c>
      <c r="M342" s="51" t="s">
        <v>2494</v>
      </c>
      <c r="N342" s="51">
        <v>1681.0437452033766</v>
      </c>
    </row>
    <row r="343" spans="1:14" x14ac:dyDescent="0.25">
      <c r="A343" s="78" t="s">
        <v>1470</v>
      </c>
      <c r="B343" s="79">
        <v>904</v>
      </c>
      <c r="C343" s="79" t="s">
        <v>960</v>
      </c>
      <c r="D343" s="79" t="s">
        <v>644</v>
      </c>
      <c r="E343" s="79" t="s">
        <v>1471</v>
      </c>
      <c r="F343" s="79" t="s">
        <v>1472</v>
      </c>
      <c r="G343" s="79" t="s">
        <v>1473</v>
      </c>
      <c r="I343" s="51">
        <f t="shared" si="15"/>
        <v>1.1346292296616272</v>
      </c>
      <c r="J343" s="51" t="str">
        <f t="shared" si="17"/>
        <v>1032</v>
      </c>
      <c r="K343" s="51">
        <f t="shared" si="16"/>
        <v>1788.1756659467244</v>
      </c>
      <c r="M343" s="51" t="s">
        <v>2495</v>
      </c>
      <c r="N343" s="51">
        <v>1788.1756659467244</v>
      </c>
    </row>
    <row r="344" spans="1:14" x14ac:dyDescent="0.25">
      <c r="A344" s="78" t="s">
        <v>1474</v>
      </c>
      <c r="B344" s="79">
        <v>972</v>
      </c>
      <c r="C344" s="79" t="s">
        <v>1475</v>
      </c>
      <c r="D344" s="79" t="s">
        <v>1476</v>
      </c>
      <c r="E344" s="79" t="s">
        <v>187</v>
      </c>
      <c r="F344" s="79" t="s">
        <v>1477</v>
      </c>
      <c r="G344" s="79" t="s">
        <v>1478</v>
      </c>
      <c r="I344" s="51">
        <f t="shared" si="15"/>
        <v>1.1342780026990553</v>
      </c>
      <c r="J344" s="51" t="str">
        <f t="shared" si="17"/>
        <v>1104</v>
      </c>
      <c r="K344" s="51">
        <f t="shared" si="16"/>
        <v>1906.721322537112</v>
      </c>
      <c r="M344" s="51" t="s">
        <v>2496</v>
      </c>
      <c r="N344" s="51">
        <v>1906.721322537112</v>
      </c>
    </row>
    <row r="345" spans="1:14" x14ac:dyDescent="0.25">
      <c r="A345" s="78" t="s">
        <v>1479</v>
      </c>
      <c r="B345" s="79">
        <v>847</v>
      </c>
      <c r="C345" s="79">
        <v>937</v>
      </c>
      <c r="D345" s="79">
        <v>963</v>
      </c>
      <c r="E345" s="79" t="s">
        <v>415</v>
      </c>
      <c r="F345" s="79" t="s">
        <v>1480</v>
      </c>
      <c r="G345" s="79" t="s">
        <v>1481</v>
      </c>
      <c r="I345" s="51">
        <f t="shared" si="15"/>
        <v>1.1359073359073359</v>
      </c>
      <c r="J345" s="51" t="str">
        <f t="shared" si="17"/>
        <v>963</v>
      </c>
      <c r="K345" s="51">
        <f t="shared" si="16"/>
        <v>1670.9196911196912</v>
      </c>
      <c r="M345" s="51" t="s">
        <v>2497</v>
      </c>
      <c r="N345" s="51">
        <v>1670.9196911196912</v>
      </c>
    </row>
    <row r="346" spans="1:14" x14ac:dyDescent="0.25">
      <c r="M346" s="51"/>
    </row>
    <row r="347" spans="1:14" x14ac:dyDescent="0.25">
      <c r="A347" s="51" t="s">
        <v>903</v>
      </c>
      <c r="M347" s="51"/>
    </row>
    <row r="348" spans="1:14" x14ac:dyDescent="0.25">
      <c r="A348" s="77" t="s">
        <v>42</v>
      </c>
      <c r="B348" s="77">
        <v>2005</v>
      </c>
      <c r="C348" s="77">
        <v>2009</v>
      </c>
      <c r="D348" s="77">
        <v>2010</v>
      </c>
      <c r="E348" s="77">
        <v>2015</v>
      </c>
      <c r="F348" s="77">
        <v>2020</v>
      </c>
      <c r="G348" s="77">
        <v>2025</v>
      </c>
      <c r="I348" s="51">
        <f t="shared" si="15"/>
        <v>1.0024752475247525</v>
      </c>
      <c r="J348" s="51" t="str">
        <f t="shared" si="17"/>
        <v>2010</v>
      </c>
      <c r="K348" s="51">
        <f t="shared" si="16"/>
        <v>2030.0123762376238</v>
      </c>
      <c r="M348" s="51" t="s">
        <v>2219</v>
      </c>
      <c r="N348" s="51">
        <v>2030.0123762376238</v>
      </c>
    </row>
    <row r="349" spans="1:14" x14ac:dyDescent="0.25">
      <c r="A349" s="78" t="s">
        <v>1482</v>
      </c>
      <c r="B349" s="79" t="s">
        <v>1483</v>
      </c>
      <c r="C349" s="79" t="s">
        <v>1484</v>
      </c>
      <c r="D349" s="79" t="s">
        <v>1485</v>
      </c>
      <c r="E349" s="79" t="s">
        <v>351</v>
      </c>
      <c r="F349" s="79" t="s">
        <v>660</v>
      </c>
      <c r="G349" s="79" t="s">
        <v>1486</v>
      </c>
      <c r="I349" s="51">
        <f t="shared" si="15"/>
        <v>1.1339092872570193</v>
      </c>
      <c r="J349" s="51" t="str">
        <f t="shared" si="17"/>
        <v>2849</v>
      </c>
      <c r="K349" s="51">
        <f t="shared" si="16"/>
        <v>4762.4190064794811</v>
      </c>
      <c r="M349" s="51" t="s">
        <v>2498</v>
      </c>
      <c r="N349" s="51">
        <v>4762.4190064794811</v>
      </c>
    </row>
    <row r="350" spans="1:14" x14ac:dyDescent="0.25">
      <c r="A350" s="78" t="s">
        <v>1487</v>
      </c>
      <c r="B350" s="79" t="s">
        <v>1488</v>
      </c>
      <c r="C350" s="79" t="s">
        <v>1489</v>
      </c>
      <c r="D350" s="79" t="s">
        <v>442</v>
      </c>
      <c r="E350" s="79" t="s">
        <v>1490</v>
      </c>
      <c r="F350" s="79" t="s">
        <v>1170</v>
      </c>
      <c r="G350" s="79" t="s">
        <v>1491</v>
      </c>
      <c r="I350" s="51">
        <f t="shared" si="15"/>
        <v>1.1381062355658198</v>
      </c>
      <c r="J350" s="51" t="str">
        <f t="shared" si="17"/>
        <v>1652</v>
      </c>
      <c r="K350" s="51">
        <f t="shared" si="16"/>
        <v>2804.29376443418</v>
      </c>
      <c r="M350" s="51" t="s">
        <v>2499</v>
      </c>
      <c r="N350" s="51">
        <v>2804.29376443418</v>
      </c>
    </row>
    <row r="351" spans="1:14" x14ac:dyDescent="0.25">
      <c r="A351" s="78" t="s">
        <v>1068</v>
      </c>
      <c r="B351" s="79" t="s">
        <v>518</v>
      </c>
      <c r="C351" s="79" t="s">
        <v>529</v>
      </c>
      <c r="D351" s="79" t="s">
        <v>1310</v>
      </c>
      <c r="E351" s="79" t="s">
        <v>1492</v>
      </c>
      <c r="F351" s="79" t="s">
        <v>1493</v>
      </c>
      <c r="G351" s="79" t="s">
        <v>1494</v>
      </c>
      <c r="I351" s="51">
        <f t="shared" si="15"/>
        <v>1.1386756238003839</v>
      </c>
      <c r="J351" s="51" t="str">
        <f t="shared" si="17"/>
        <v>1590</v>
      </c>
      <c r="K351" s="51">
        <f t="shared" si="16"/>
        <v>2702.077255278311</v>
      </c>
      <c r="M351" s="51" t="s">
        <v>2500</v>
      </c>
      <c r="N351" s="51">
        <v>2702.077255278311</v>
      </c>
    </row>
    <row r="352" spans="1:14" x14ac:dyDescent="0.25">
      <c r="A352" s="78" t="s">
        <v>1495</v>
      </c>
      <c r="B352" s="79">
        <v>737</v>
      </c>
      <c r="C352" s="79">
        <v>832</v>
      </c>
      <c r="D352" s="79">
        <v>856</v>
      </c>
      <c r="E352" s="79">
        <v>985</v>
      </c>
      <c r="F352" s="79" t="s">
        <v>834</v>
      </c>
      <c r="G352" s="79" t="s">
        <v>1480</v>
      </c>
      <c r="I352" s="51">
        <f t="shared" si="15"/>
        <v>1.1439929328621907</v>
      </c>
      <c r="J352" s="51" t="str">
        <f t="shared" si="17"/>
        <v>856</v>
      </c>
      <c r="K352" s="51">
        <f t="shared" si="16"/>
        <v>1481.4708480565371</v>
      </c>
      <c r="M352" s="51" t="s">
        <v>2501</v>
      </c>
      <c r="N352" s="51">
        <v>1481.4708480565371</v>
      </c>
    </row>
    <row r="353" spans="1:14" x14ac:dyDescent="0.25">
      <c r="A353" s="78" t="s">
        <v>1496</v>
      </c>
      <c r="B353" s="79" t="s">
        <v>1497</v>
      </c>
      <c r="C353" s="79" t="s">
        <v>1498</v>
      </c>
      <c r="D353" s="79" t="s">
        <v>1499</v>
      </c>
      <c r="E353" s="79" t="s">
        <v>1500</v>
      </c>
      <c r="F353" s="79" t="s">
        <v>1501</v>
      </c>
      <c r="G353" s="79" t="s">
        <v>1502</v>
      </c>
      <c r="I353" s="51">
        <f t="shared" si="15"/>
        <v>1.121727670280956</v>
      </c>
      <c r="J353" s="51" t="str">
        <f t="shared" si="17"/>
        <v>13125</v>
      </c>
      <c r="K353" s="51">
        <f t="shared" si="16"/>
        <v>21004.350626010902</v>
      </c>
      <c r="M353" s="51" t="s">
        <v>2502</v>
      </c>
      <c r="N353" s="51">
        <v>21004.350626010902</v>
      </c>
    </row>
    <row r="354" spans="1:14" x14ac:dyDescent="0.25">
      <c r="A354" s="78" t="s">
        <v>1503</v>
      </c>
      <c r="B354" s="79" t="s">
        <v>1504</v>
      </c>
      <c r="C354" s="79" t="s">
        <v>1505</v>
      </c>
      <c r="D354" s="79" t="s">
        <v>1506</v>
      </c>
      <c r="E354" s="79" t="s">
        <v>1507</v>
      </c>
      <c r="F354" s="79" t="s">
        <v>1508</v>
      </c>
      <c r="G354" s="79" t="s">
        <v>1509</v>
      </c>
      <c r="I354" s="51">
        <f t="shared" si="15"/>
        <v>1.1265573770491804</v>
      </c>
      <c r="J354" s="51" t="str">
        <f t="shared" si="17"/>
        <v>7132</v>
      </c>
      <c r="K354" s="51">
        <f t="shared" si="16"/>
        <v>11612.553442622951</v>
      </c>
      <c r="M354" s="51" t="s">
        <v>2503</v>
      </c>
      <c r="N354" s="51">
        <v>11612.553442622951</v>
      </c>
    </row>
    <row r="355" spans="1:14" x14ac:dyDescent="0.25">
      <c r="A355" s="78" t="s">
        <v>1510</v>
      </c>
      <c r="B355" s="79" t="s">
        <v>637</v>
      </c>
      <c r="C355" s="79" t="s">
        <v>1511</v>
      </c>
      <c r="D355" s="79" t="s">
        <v>1512</v>
      </c>
      <c r="E355" s="79" t="s">
        <v>1513</v>
      </c>
      <c r="F355" s="79" t="s">
        <v>1514</v>
      </c>
      <c r="G355" s="79" t="s">
        <v>1515</v>
      </c>
      <c r="I355" s="51">
        <f t="shared" si="15"/>
        <v>1.1379944802207911</v>
      </c>
      <c r="J355" s="51" t="str">
        <f t="shared" si="17"/>
        <v>1659</v>
      </c>
      <c r="K355" s="51">
        <f t="shared" si="16"/>
        <v>2815.3983440662373</v>
      </c>
      <c r="M355" s="51" t="s">
        <v>2504</v>
      </c>
      <c r="N355" s="51">
        <v>2815.3983440662373</v>
      </c>
    </row>
    <row r="356" spans="1:14" x14ac:dyDescent="0.25">
      <c r="A356" s="78" t="s">
        <v>1516</v>
      </c>
      <c r="B356" s="79" t="s">
        <v>1517</v>
      </c>
      <c r="C356" s="79" t="s">
        <v>283</v>
      </c>
      <c r="D356" s="79" t="s">
        <v>1518</v>
      </c>
      <c r="E356" s="79" t="s">
        <v>267</v>
      </c>
      <c r="F356" s="79" t="s">
        <v>1519</v>
      </c>
      <c r="G356" s="79" t="s">
        <v>1520</v>
      </c>
      <c r="I356" s="51">
        <f t="shared" si="15"/>
        <v>1.1391862955032119</v>
      </c>
      <c r="J356" s="51" t="str">
        <f t="shared" si="17"/>
        <v>1422</v>
      </c>
      <c r="K356" s="51">
        <f t="shared" si="16"/>
        <v>2424.1884368308351</v>
      </c>
      <c r="M356" s="51" t="s">
        <v>2505</v>
      </c>
      <c r="N356" s="51">
        <v>2424.1884368308351</v>
      </c>
    </row>
    <row r="357" spans="1:14" x14ac:dyDescent="0.25">
      <c r="A357" s="78" t="s">
        <v>1521</v>
      </c>
      <c r="B357" s="79">
        <v>729</v>
      </c>
      <c r="C357" s="79">
        <v>818</v>
      </c>
      <c r="D357" s="79">
        <v>841</v>
      </c>
      <c r="E357" s="79">
        <v>968</v>
      </c>
      <c r="F357" s="79" t="s">
        <v>1522</v>
      </c>
      <c r="G357" s="79" t="s">
        <v>1523</v>
      </c>
      <c r="I357" s="51">
        <f t="shared" si="15"/>
        <v>1.1428571428571428</v>
      </c>
      <c r="J357" s="51" t="str">
        <f t="shared" si="17"/>
        <v>841</v>
      </c>
      <c r="K357" s="51">
        <f t="shared" si="16"/>
        <v>1453.7142857142856</v>
      </c>
      <c r="M357" s="51" t="s">
        <v>2506</v>
      </c>
      <c r="N357" s="51">
        <v>1453.7142857142856</v>
      </c>
    </row>
    <row r="358" spans="1:14" x14ac:dyDescent="0.25">
      <c r="A358" s="78" t="s">
        <v>1524</v>
      </c>
      <c r="B358" s="79" t="s">
        <v>434</v>
      </c>
      <c r="C358" s="79" t="s">
        <v>1525</v>
      </c>
      <c r="D358" s="79" t="s">
        <v>1526</v>
      </c>
      <c r="E358" s="79" t="s">
        <v>1527</v>
      </c>
      <c r="F358" s="79" t="s">
        <v>1528</v>
      </c>
      <c r="G358" s="79" t="s">
        <v>1529</v>
      </c>
      <c r="I358" s="51">
        <f t="shared" si="15"/>
        <v>1.1368102796674224</v>
      </c>
      <c r="J358" s="51" t="str">
        <f t="shared" si="17"/>
        <v>2026</v>
      </c>
      <c r="K358" s="51">
        <f t="shared" si="16"/>
        <v>3419.5253212396065</v>
      </c>
      <c r="M358" s="51" t="s">
        <v>2507</v>
      </c>
      <c r="N358" s="51">
        <v>3419.5253212396065</v>
      </c>
    </row>
    <row r="359" spans="1:14" x14ac:dyDescent="0.25">
      <c r="M359" s="51"/>
    </row>
    <row r="360" spans="1:14" x14ac:dyDescent="0.25">
      <c r="A360" s="51" t="s">
        <v>905</v>
      </c>
      <c r="M360" s="51"/>
    </row>
    <row r="361" spans="1:14" x14ac:dyDescent="0.25">
      <c r="A361" s="77" t="s">
        <v>42</v>
      </c>
      <c r="B361" s="77">
        <v>2005</v>
      </c>
      <c r="C361" s="77">
        <v>2009</v>
      </c>
      <c r="D361" s="77">
        <v>2010</v>
      </c>
      <c r="E361" s="77">
        <v>2015</v>
      </c>
      <c r="F361" s="77">
        <v>2020</v>
      </c>
      <c r="G361" s="77">
        <v>2025</v>
      </c>
      <c r="I361" s="51">
        <f t="shared" si="15"/>
        <v>1.0024752475247525</v>
      </c>
      <c r="J361" s="51" t="str">
        <f t="shared" si="17"/>
        <v>2010</v>
      </c>
      <c r="K361" s="51">
        <f t="shared" si="16"/>
        <v>2030.0123762376238</v>
      </c>
      <c r="M361" s="51" t="s">
        <v>2219</v>
      </c>
      <c r="N361" s="51">
        <v>2030.0123762376238</v>
      </c>
    </row>
    <row r="362" spans="1:14" x14ac:dyDescent="0.25">
      <c r="A362" s="78" t="s">
        <v>1530</v>
      </c>
      <c r="B362" s="79">
        <v>787</v>
      </c>
      <c r="C362" s="79">
        <v>845</v>
      </c>
      <c r="D362" s="79">
        <v>860</v>
      </c>
      <c r="E362" s="79">
        <v>945</v>
      </c>
      <c r="F362" s="79" t="s">
        <v>1531</v>
      </c>
      <c r="G362" s="79" t="s">
        <v>168</v>
      </c>
      <c r="I362" s="51">
        <f t="shared" si="15"/>
        <v>1.1108986615678775</v>
      </c>
      <c r="J362" s="51" t="str">
        <f t="shared" si="17"/>
        <v>860</v>
      </c>
      <c r="K362" s="51">
        <f t="shared" si="16"/>
        <v>1290.8642447418738</v>
      </c>
      <c r="M362" s="51" t="s">
        <v>2508</v>
      </c>
      <c r="N362" s="51">
        <v>1290.8642447418738</v>
      </c>
    </row>
    <row r="363" spans="1:14" x14ac:dyDescent="0.25">
      <c r="A363" s="78" t="s">
        <v>1532</v>
      </c>
      <c r="B363" s="79" t="s">
        <v>1428</v>
      </c>
      <c r="C363" s="79" t="s">
        <v>1469</v>
      </c>
      <c r="D363" s="79" t="s">
        <v>222</v>
      </c>
      <c r="E363" s="79" t="s">
        <v>1533</v>
      </c>
      <c r="F363" s="79" t="s">
        <v>1534</v>
      </c>
      <c r="G363" s="79" t="s">
        <v>1535</v>
      </c>
      <c r="I363" s="51">
        <f t="shared" si="15"/>
        <v>1.1057947900053162</v>
      </c>
      <c r="J363" s="51" t="str">
        <f t="shared" si="17"/>
        <v>1519</v>
      </c>
      <c r="K363" s="51">
        <f t="shared" si="16"/>
        <v>2300.0531632110578</v>
      </c>
      <c r="M363" s="51" t="s">
        <v>2509</v>
      </c>
      <c r="N363" s="51">
        <v>2300.0531632110578</v>
      </c>
    </row>
    <row r="364" spans="1:14" x14ac:dyDescent="0.25">
      <c r="A364" s="78" t="s">
        <v>1536</v>
      </c>
      <c r="B364" s="79" t="s">
        <v>1537</v>
      </c>
      <c r="C364" s="79" t="s">
        <v>1538</v>
      </c>
      <c r="D364" s="79" t="s">
        <v>1539</v>
      </c>
      <c r="E364" s="79" t="s">
        <v>1540</v>
      </c>
      <c r="F364" s="79" t="s">
        <v>1541</v>
      </c>
      <c r="G364" s="79" t="s">
        <v>1542</v>
      </c>
      <c r="I364" s="51">
        <f t="shared" si="15"/>
        <v>1.0897932344560533</v>
      </c>
      <c r="J364" s="51" t="str">
        <f t="shared" si="17"/>
        <v>11628</v>
      </c>
      <c r="K364" s="51">
        <f t="shared" si="16"/>
        <v>16255.35588514649</v>
      </c>
      <c r="M364" s="51" t="s">
        <v>2510</v>
      </c>
      <c r="N364" s="51">
        <v>16255.35588514649</v>
      </c>
    </row>
    <row r="365" spans="1:14" x14ac:dyDescent="0.25">
      <c r="A365" s="78" t="s">
        <v>1543</v>
      </c>
      <c r="B365" s="79">
        <v>721</v>
      </c>
      <c r="C365" s="79">
        <v>827</v>
      </c>
      <c r="D365" s="79">
        <v>854</v>
      </c>
      <c r="E365" s="79">
        <v>973</v>
      </c>
      <c r="F365" s="79" t="s">
        <v>1544</v>
      </c>
      <c r="G365" s="79" t="s">
        <v>1471</v>
      </c>
      <c r="I365" s="51">
        <f t="shared" si="15"/>
        <v>1.1099815157116451</v>
      </c>
      <c r="J365" s="51" t="str">
        <f t="shared" si="17"/>
        <v>854</v>
      </c>
      <c r="K365" s="51">
        <f t="shared" si="16"/>
        <v>1333.0878003696857</v>
      </c>
      <c r="M365" s="51" t="s">
        <v>2511</v>
      </c>
      <c r="N365" s="51">
        <v>1333.0878003696857</v>
      </c>
    </row>
    <row r="366" spans="1:14" x14ac:dyDescent="0.25">
      <c r="M366" s="51"/>
    </row>
    <row r="367" spans="1:14" x14ac:dyDescent="0.25">
      <c r="A367" s="51" t="s">
        <v>62</v>
      </c>
      <c r="M367" s="51"/>
    </row>
    <row r="368" spans="1:14" x14ac:dyDescent="0.25">
      <c r="A368" s="77" t="s">
        <v>42</v>
      </c>
      <c r="B368" s="77">
        <v>2005</v>
      </c>
      <c r="C368" s="77">
        <v>2009</v>
      </c>
      <c r="D368" s="77">
        <v>2010</v>
      </c>
      <c r="E368" s="77">
        <v>2015</v>
      </c>
      <c r="F368" s="77">
        <v>2020</v>
      </c>
      <c r="G368" s="77">
        <v>2025</v>
      </c>
      <c r="I368" s="51">
        <f t="shared" ref="I368:I430" si="18">SUBSTITUTE(G368,CHAR(160),)/SUBSTITUTE(F368,CHAR(160),)</f>
        <v>1.0024752475247525</v>
      </c>
      <c r="J368" s="51" t="str">
        <f t="shared" si="17"/>
        <v>2010</v>
      </c>
      <c r="K368" s="51">
        <f t="shared" ref="K368:K430" si="19">I368*SUBSTITUTE(G368,CHAR(160),)</f>
        <v>2030.0123762376238</v>
      </c>
      <c r="M368" s="51" t="s">
        <v>2219</v>
      </c>
      <c r="N368" s="51">
        <v>2030.0123762376238</v>
      </c>
    </row>
    <row r="369" spans="1:14" x14ac:dyDescent="0.25">
      <c r="A369" s="78" t="s">
        <v>1546</v>
      </c>
      <c r="B369" s="79" t="s">
        <v>1193</v>
      </c>
      <c r="C369" s="79" t="s">
        <v>1193</v>
      </c>
      <c r="D369" s="79" t="s">
        <v>1193</v>
      </c>
      <c r="E369" s="79" t="s">
        <v>465</v>
      </c>
      <c r="F369" s="79" t="s">
        <v>465</v>
      </c>
      <c r="G369" s="79" t="s">
        <v>465</v>
      </c>
      <c r="I369" s="51">
        <f t="shared" si="18"/>
        <v>1</v>
      </c>
      <c r="J369" s="51" t="str">
        <f t="shared" si="17"/>
        <v>1094</v>
      </c>
      <c r="K369" s="51">
        <f t="shared" si="19"/>
        <v>1095</v>
      </c>
      <c r="M369" s="51" t="s">
        <v>2512</v>
      </c>
      <c r="N369" s="51">
        <v>1095</v>
      </c>
    </row>
    <row r="370" spans="1:14" x14ac:dyDescent="0.25">
      <c r="A370" s="78" t="s">
        <v>1547</v>
      </c>
      <c r="B370" s="79" t="s">
        <v>1548</v>
      </c>
      <c r="C370" s="79" t="s">
        <v>1091</v>
      </c>
      <c r="D370" s="79" t="s">
        <v>1549</v>
      </c>
      <c r="E370" s="79" t="s">
        <v>1278</v>
      </c>
      <c r="F370" s="79" t="s">
        <v>1392</v>
      </c>
      <c r="G370" s="79" t="s">
        <v>1392</v>
      </c>
      <c r="I370" s="51">
        <f t="shared" si="18"/>
        <v>1</v>
      </c>
      <c r="J370" s="51" t="str">
        <f t="shared" si="17"/>
        <v>1140</v>
      </c>
      <c r="K370" s="51">
        <f t="shared" si="19"/>
        <v>1164</v>
      </c>
      <c r="M370" s="51" t="s">
        <v>2513</v>
      </c>
      <c r="N370" s="51">
        <v>1164</v>
      </c>
    </row>
    <row r="371" spans="1:14" x14ac:dyDescent="0.25">
      <c r="A371" s="78" t="s">
        <v>1550</v>
      </c>
      <c r="B371" s="79">
        <v>920</v>
      </c>
      <c r="C371" s="79">
        <v>952</v>
      </c>
      <c r="D371" s="79">
        <v>961</v>
      </c>
      <c r="E371" s="79">
        <v>991</v>
      </c>
      <c r="F371" s="79">
        <v>998</v>
      </c>
      <c r="G371" s="79">
        <v>999</v>
      </c>
      <c r="I371" s="51">
        <f t="shared" si="18"/>
        <v>1.0010020040080161</v>
      </c>
      <c r="J371" s="51" t="str">
        <f t="shared" si="17"/>
        <v>961</v>
      </c>
      <c r="K371" s="51">
        <f t="shared" si="19"/>
        <v>1000.0010020040081</v>
      </c>
      <c r="M371" s="51" t="s">
        <v>2514</v>
      </c>
      <c r="N371" s="51">
        <v>1000.0010020040081</v>
      </c>
    </row>
    <row r="372" spans="1:14" x14ac:dyDescent="0.25">
      <c r="A372" s="78" t="s">
        <v>1551</v>
      </c>
      <c r="B372" s="79" t="s">
        <v>1552</v>
      </c>
      <c r="C372" s="79" t="s">
        <v>1553</v>
      </c>
      <c r="D372" s="79" t="s">
        <v>1554</v>
      </c>
      <c r="E372" s="79" t="s">
        <v>1555</v>
      </c>
      <c r="F372" s="79" t="s">
        <v>1556</v>
      </c>
      <c r="G372" s="79" t="s">
        <v>1557</v>
      </c>
      <c r="I372" s="51">
        <f t="shared" si="18"/>
        <v>1.0000937910335772</v>
      </c>
      <c r="J372" s="51" t="str">
        <f t="shared" si="17"/>
        <v>10550</v>
      </c>
      <c r="K372" s="51">
        <f t="shared" si="19"/>
        <v>10664.000093791034</v>
      </c>
      <c r="M372" s="51" t="s">
        <v>2515</v>
      </c>
      <c r="N372" s="51">
        <v>10664.000093791034</v>
      </c>
    </row>
    <row r="373" spans="1:14" x14ac:dyDescent="0.25">
      <c r="A373" s="78" t="s">
        <v>1558</v>
      </c>
      <c r="B373" s="79" t="s">
        <v>1559</v>
      </c>
      <c r="C373" s="79" t="s">
        <v>1263</v>
      </c>
      <c r="D373" s="79" t="s">
        <v>807</v>
      </c>
      <c r="E373" s="79" t="s">
        <v>1560</v>
      </c>
      <c r="F373" s="79" t="s">
        <v>1262</v>
      </c>
      <c r="G373" s="79" t="s">
        <v>1262</v>
      </c>
      <c r="I373" s="51">
        <f t="shared" si="18"/>
        <v>1</v>
      </c>
      <c r="J373" s="51" t="str">
        <f t="shared" si="17"/>
        <v>1267</v>
      </c>
      <c r="K373" s="51">
        <f t="shared" si="19"/>
        <v>1253</v>
      </c>
      <c r="M373" s="51" t="s">
        <v>2516</v>
      </c>
      <c r="N373" s="51">
        <v>1253</v>
      </c>
    </row>
    <row r="374" spans="1:14" x14ac:dyDescent="0.25">
      <c r="A374" s="78" t="s">
        <v>1561</v>
      </c>
      <c r="B374" s="79" t="s">
        <v>553</v>
      </c>
      <c r="C374" s="79" t="s">
        <v>1562</v>
      </c>
      <c r="D374" s="79" t="s">
        <v>1562</v>
      </c>
      <c r="E374" s="79" t="s">
        <v>1562</v>
      </c>
      <c r="F374" s="79" t="s">
        <v>1201</v>
      </c>
      <c r="G374" s="79" t="s">
        <v>1201</v>
      </c>
      <c r="I374" s="51">
        <f t="shared" si="18"/>
        <v>1</v>
      </c>
      <c r="J374" s="51" t="str">
        <f t="shared" si="17"/>
        <v>1397</v>
      </c>
      <c r="K374" s="51">
        <f t="shared" si="19"/>
        <v>1398</v>
      </c>
      <c r="M374" s="51" t="s">
        <v>2517</v>
      </c>
      <c r="N374" s="51">
        <v>1398</v>
      </c>
    </row>
    <row r="375" spans="1:14" x14ac:dyDescent="0.25">
      <c r="A375" s="78" t="s">
        <v>1563</v>
      </c>
      <c r="B375" s="79" t="s">
        <v>1549</v>
      </c>
      <c r="C375" s="79" t="s">
        <v>1564</v>
      </c>
      <c r="D375" s="79" t="s">
        <v>1438</v>
      </c>
      <c r="E375" s="79" t="s">
        <v>1214</v>
      </c>
      <c r="F375" s="79" t="s">
        <v>1548</v>
      </c>
      <c r="G375" s="79" t="s">
        <v>1548</v>
      </c>
      <c r="I375" s="51">
        <f t="shared" si="18"/>
        <v>1</v>
      </c>
      <c r="J375" s="51" t="str">
        <f t="shared" si="17"/>
        <v>1124</v>
      </c>
      <c r="K375" s="51">
        <f t="shared" si="19"/>
        <v>1112</v>
      </c>
      <c r="M375" s="51" t="s">
        <v>2518</v>
      </c>
      <c r="N375" s="51">
        <v>1112</v>
      </c>
    </row>
    <row r="376" spans="1:14" x14ac:dyDescent="0.25">
      <c r="A376" s="78" t="s">
        <v>1565</v>
      </c>
      <c r="B376" s="79">
        <v>992</v>
      </c>
      <c r="C376" s="79">
        <v>985</v>
      </c>
      <c r="D376" s="79">
        <v>982</v>
      </c>
      <c r="E376" s="79">
        <v>974</v>
      </c>
      <c r="F376" s="79">
        <v>972</v>
      </c>
      <c r="G376" s="79">
        <v>972</v>
      </c>
      <c r="I376" s="51">
        <f t="shared" si="18"/>
        <v>1</v>
      </c>
      <c r="J376" s="51" t="str">
        <f t="shared" si="17"/>
        <v>982</v>
      </c>
      <c r="K376" s="51">
        <f t="shared" si="19"/>
        <v>972</v>
      </c>
      <c r="M376" s="51" t="s">
        <v>2519</v>
      </c>
      <c r="N376" s="51">
        <v>972</v>
      </c>
    </row>
    <row r="377" spans="1:14" x14ac:dyDescent="0.25">
      <c r="A377" s="78" t="s">
        <v>1566</v>
      </c>
      <c r="B377" s="79" t="s">
        <v>1567</v>
      </c>
      <c r="C377" s="79" t="s">
        <v>1150</v>
      </c>
      <c r="D377" s="79" t="s">
        <v>1531</v>
      </c>
      <c r="E377" s="79" t="s">
        <v>1283</v>
      </c>
      <c r="F377" s="79" t="s">
        <v>1568</v>
      </c>
      <c r="G377" s="79" t="s">
        <v>1568</v>
      </c>
      <c r="I377" s="51">
        <f t="shared" si="18"/>
        <v>1</v>
      </c>
      <c r="J377" s="51" t="str">
        <f t="shared" si="17"/>
        <v>1046</v>
      </c>
      <c r="K377" s="51">
        <f t="shared" si="19"/>
        <v>1038</v>
      </c>
      <c r="M377" s="51" t="s">
        <v>2520</v>
      </c>
      <c r="N377" s="51">
        <v>1038</v>
      </c>
    </row>
    <row r="378" spans="1:14" x14ac:dyDescent="0.25">
      <c r="A378" s="78" t="s">
        <v>1569</v>
      </c>
      <c r="B378" s="79" t="s">
        <v>1570</v>
      </c>
      <c r="C378" s="79" t="s">
        <v>88</v>
      </c>
      <c r="D378" s="79" t="s">
        <v>1029</v>
      </c>
      <c r="E378" s="79" t="s">
        <v>1571</v>
      </c>
      <c r="F378" s="79" t="s">
        <v>400</v>
      </c>
      <c r="G378" s="79" t="s">
        <v>400</v>
      </c>
      <c r="I378" s="51">
        <f t="shared" si="18"/>
        <v>1</v>
      </c>
      <c r="J378" s="51" t="str">
        <f t="shared" si="17"/>
        <v>1131</v>
      </c>
      <c r="K378" s="51">
        <f t="shared" si="19"/>
        <v>1119</v>
      </c>
      <c r="M378" s="51" t="s">
        <v>2521</v>
      </c>
      <c r="N378" s="51">
        <v>1119</v>
      </c>
    </row>
    <row r="379" spans="1:14" x14ac:dyDescent="0.25">
      <c r="A379" s="78" t="s">
        <v>1572</v>
      </c>
      <c r="B379" s="79" t="s">
        <v>1573</v>
      </c>
      <c r="C379" s="79" t="s">
        <v>1574</v>
      </c>
      <c r="D379" s="79" t="s">
        <v>1575</v>
      </c>
      <c r="E379" s="79" t="s">
        <v>1576</v>
      </c>
      <c r="F379" s="79" t="s">
        <v>1577</v>
      </c>
      <c r="G379" s="79" t="s">
        <v>1577</v>
      </c>
      <c r="I379" s="51">
        <f t="shared" si="18"/>
        <v>1</v>
      </c>
      <c r="J379" s="51" t="str">
        <f t="shared" si="17"/>
        <v>4575</v>
      </c>
      <c r="K379" s="51">
        <f t="shared" si="19"/>
        <v>4557</v>
      </c>
      <c r="M379" s="51" t="s">
        <v>2522</v>
      </c>
      <c r="N379" s="51">
        <v>4557</v>
      </c>
    </row>
    <row r="380" spans="1:14" x14ac:dyDescent="0.25">
      <c r="A380" s="78" t="s">
        <v>1578</v>
      </c>
      <c r="B380" s="79">
        <v>853</v>
      </c>
      <c r="C380" s="79">
        <v>828</v>
      </c>
      <c r="D380" s="79">
        <v>822</v>
      </c>
      <c r="E380" s="79">
        <v>802</v>
      </c>
      <c r="F380" s="79">
        <v>798</v>
      </c>
      <c r="G380" s="79">
        <v>797</v>
      </c>
      <c r="I380" s="51">
        <f t="shared" si="18"/>
        <v>0.99874686716791983</v>
      </c>
      <c r="J380" s="51" t="str">
        <f t="shared" si="17"/>
        <v>822</v>
      </c>
      <c r="K380" s="51">
        <f t="shared" si="19"/>
        <v>796.00125313283206</v>
      </c>
      <c r="M380" s="51" t="s">
        <v>2523</v>
      </c>
      <c r="N380" s="51">
        <v>796.00125313283206</v>
      </c>
    </row>
    <row r="381" spans="1:14" x14ac:dyDescent="0.25">
      <c r="A381" s="78" t="s">
        <v>1579</v>
      </c>
      <c r="B381" s="79" t="s">
        <v>644</v>
      </c>
      <c r="C381" s="79" t="s">
        <v>620</v>
      </c>
      <c r="D381" s="79" t="s">
        <v>1580</v>
      </c>
      <c r="E381" s="79" t="s">
        <v>166</v>
      </c>
      <c r="F381" s="79" t="s">
        <v>78</v>
      </c>
      <c r="G381" s="79" t="s">
        <v>78</v>
      </c>
      <c r="I381" s="51">
        <f t="shared" si="18"/>
        <v>1</v>
      </c>
      <c r="J381" s="51" t="str">
        <f t="shared" si="17"/>
        <v>1023</v>
      </c>
      <c r="K381" s="51">
        <f t="shared" si="19"/>
        <v>1016</v>
      </c>
      <c r="M381" s="51" t="s">
        <v>2524</v>
      </c>
      <c r="N381" s="51">
        <v>1016</v>
      </c>
    </row>
    <row r="382" spans="1:14" x14ac:dyDescent="0.25">
      <c r="A382" s="78" t="s">
        <v>1581</v>
      </c>
      <c r="B382" s="79">
        <v>994</v>
      </c>
      <c r="C382" s="79">
        <v>980</v>
      </c>
      <c r="D382" s="79">
        <v>977</v>
      </c>
      <c r="E382" s="79">
        <v>967</v>
      </c>
      <c r="F382" s="79">
        <v>965</v>
      </c>
      <c r="G382" s="79">
        <v>964</v>
      </c>
      <c r="I382" s="51">
        <f t="shared" si="18"/>
        <v>0.99896373056994814</v>
      </c>
      <c r="J382" s="51" t="str">
        <f t="shared" si="17"/>
        <v>977</v>
      </c>
      <c r="K382" s="51">
        <f t="shared" si="19"/>
        <v>963.00103626942996</v>
      </c>
      <c r="M382" s="51" t="s">
        <v>2387</v>
      </c>
      <c r="N382" s="51">
        <v>963.00103626942996</v>
      </c>
    </row>
    <row r="383" spans="1:14" x14ac:dyDescent="0.25">
      <c r="A383" s="78" t="s">
        <v>1582</v>
      </c>
      <c r="B383" s="79">
        <v>847</v>
      </c>
      <c r="C383" s="79">
        <v>843</v>
      </c>
      <c r="D383" s="79">
        <v>842</v>
      </c>
      <c r="E383" s="79">
        <v>839</v>
      </c>
      <c r="F383" s="79">
        <v>838</v>
      </c>
      <c r="G383" s="79">
        <v>838</v>
      </c>
      <c r="I383" s="51">
        <f t="shared" si="18"/>
        <v>1</v>
      </c>
      <c r="J383" s="51" t="str">
        <f t="shared" si="17"/>
        <v>842</v>
      </c>
      <c r="K383" s="51">
        <f t="shared" si="19"/>
        <v>838</v>
      </c>
      <c r="M383" s="51" t="s">
        <v>2262</v>
      </c>
      <c r="N383" s="51">
        <v>838</v>
      </c>
    </row>
    <row r="384" spans="1:14" x14ac:dyDescent="0.25">
      <c r="A384" s="78" t="s">
        <v>1583</v>
      </c>
      <c r="B384" s="79" t="s">
        <v>93</v>
      </c>
      <c r="C384" s="79" t="s">
        <v>1584</v>
      </c>
      <c r="D384" s="79" t="s">
        <v>1247</v>
      </c>
      <c r="E384" s="79" t="s">
        <v>1585</v>
      </c>
      <c r="F384" s="79" t="s">
        <v>391</v>
      </c>
      <c r="G384" s="79" t="s">
        <v>1215</v>
      </c>
      <c r="I384" s="51">
        <f t="shared" si="18"/>
        <v>1.0007267441860466</v>
      </c>
      <c r="J384" s="51" t="str">
        <f t="shared" si="17"/>
        <v>1344</v>
      </c>
      <c r="K384" s="51">
        <f t="shared" si="19"/>
        <v>1378.0007267441861</v>
      </c>
      <c r="M384" s="51" t="s">
        <v>2525</v>
      </c>
      <c r="N384" s="51">
        <v>1378.0007267441861</v>
      </c>
    </row>
    <row r="385" spans="1:14" x14ac:dyDescent="0.25">
      <c r="M385" s="51"/>
    </row>
    <row r="386" spans="1:14" x14ac:dyDescent="0.25">
      <c r="A386" s="51" t="s">
        <v>1545</v>
      </c>
      <c r="M386" s="51"/>
    </row>
    <row r="387" spans="1:14" x14ac:dyDescent="0.25">
      <c r="A387" s="77" t="s">
        <v>42</v>
      </c>
      <c r="B387" s="77">
        <v>2005</v>
      </c>
      <c r="C387" s="77">
        <v>2009</v>
      </c>
      <c r="D387" s="77">
        <v>2010</v>
      </c>
      <c r="E387" s="77">
        <v>2015</v>
      </c>
      <c r="F387" s="77">
        <v>2020</v>
      </c>
      <c r="G387" s="77">
        <v>2025</v>
      </c>
      <c r="I387" s="51">
        <f t="shared" si="18"/>
        <v>1.0024752475247525</v>
      </c>
      <c r="J387" s="51" t="str">
        <f t="shared" si="17"/>
        <v>2010</v>
      </c>
      <c r="K387" s="51">
        <f t="shared" si="19"/>
        <v>2030.0123762376238</v>
      </c>
      <c r="M387" s="51" t="s">
        <v>2219</v>
      </c>
      <c r="N387" s="51">
        <v>2030.0123762376238</v>
      </c>
    </row>
    <row r="388" spans="1:14" x14ac:dyDescent="0.25">
      <c r="A388" s="78" t="s">
        <v>1587</v>
      </c>
      <c r="B388" s="79">
        <v>766</v>
      </c>
      <c r="C388" s="79">
        <v>876</v>
      </c>
      <c r="D388" s="79">
        <v>902</v>
      </c>
      <c r="E388" s="79" t="s">
        <v>1588</v>
      </c>
      <c r="F388" s="79" t="s">
        <v>1589</v>
      </c>
      <c r="G388" s="79" t="s">
        <v>439</v>
      </c>
      <c r="I388" s="51">
        <f t="shared" si="18"/>
        <v>1.0793507664562669</v>
      </c>
      <c r="J388" s="51" t="str">
        <f t="shared" ref="J388:J451" si="20">SUBSTITUTE(D388,CHAR(160),)</f>
        <v>902</v>
      </c>
      <c r="K388" s="51">
        <f t="shared" si="19"/>
        <v>1291.9828674481514</v>
      </c>
      <c r="M388" s="51" t="s">
        <v>2526</v>
      </c>
      <c r="N388" s="51">
        <v>1291.9828674481514</v>
      </c>
    </row>
    <row r="389" spans="1:14" x14ac:dyDescent="0.25">
      <c r="A389" s="78" t="s">
        <v>1590</v>
      </c>
      <c r="B389" s="79">
        <v>944</v>
      </c>
      <c r="C389" s="79" t="s">
        <v>696</v>
      </c>
      <c r="D389" s="79" t="s">
        <v>1476</v>
      </c>
      <c r="E389" s="79" t="s">
        <v>489</v>
      </c>
      <c r="F389" s="79" t="s">
        <v>1591</v>
      </c>
      <c r="G389" s="79" t="s">
        <v>942</v>
      </c>
      <c r="I389" s="51">
        <f t="shared" si="18"/>
        <v>1.0777202072538861</v>
      </c>
      <c r="J389" s="51" t="str">
        <f t="shared" si="20"/>
        <v>1104</v>
      </c>
      <c r="K389" s="51">
        <f t="shared" si="19"/>
        <v>1569.1606217616581</v>
      </c>
      <c r="M389" s="51" t="s">
        <v>2496</v>
      </c>
      <c r="N389" s="51">
        <v>1569.1606217616581</v>
      </c>
    </row>
    <row r="390" spans="1:14" x14ac:dyDescent="0.25">
      <c r="A390" s="78" t="s">
        <v>1592</v>
      </c>
      <c r="B390" s="79" t="s">
        <v>1593</v>
      </c>
      <c r="C390" s="79" t="s">
        <v>1594</v>
      </c>
      <c r="D390" s="79" t="s">
        <v>1595</v>
      </c>
      <c r="E390" s="79" t="s">
        <v>1596</v>
      </c>
      <c r="F390" s="79" t="s">
        <v>1597</v>
      </c>
      <c r="G390" s="79" t="s">
        <v>1598</v>
      </c>
      <c r="I390" s="51">
        <f t="shared" si="18"/>
        <v>1.0666207608882767</v>
      </c>
      <c r="J390" s="51" t="str">
        <f t="shared" si="20"/>
        <v>4848</v>
      </c>
      <c r="K390" s="51">
        <f t="shared" si="19"/>
        <v>6608.7822344637625</v>
      </c>
      <c r="M390" s="51" t="s">
        <v>2527</v>
      </c>
      <c r="N390" s="51">
        <v>6608.7822344637625</v>
      </c>
    </row>
    <row r="391" spans="1:14" x14ac:dyDescent="0.25">
      <c r="A391" s="78" t="s">
        <v>1599</v>
      </c>
      <c r="B391" s="79" t="s">
        <v>1600</v>
      </c>
      <c r="C391" s="79" t="s">
        <v>1601</v>
      </c>
      <c r="D391" s="79" t="s">
        <v>1602</v>
      </c>
      <c r="E391" s="79" t="s">
        <v>1603</v>
      </c>
      <c r="F391" s="79" t="s">
        <v>1604</v>
      </c>
      <c r="G391" s="79" t="s">
        <v>1605</v>
      </c>
      <c r="I391" s="51">
        <f t="shared" si="18"/>
        <v>1.0698035160289556</v>
      </c>
      <c r="J391" s="51" t="str">
        <f t="shared" si="20"/>
        <v>3234</v>
      </c>
      <c r="K391" s="51">
        <f t="shared" si="19"/>
        <v>4426.846949327818</v>
      </c>
      <c r="M391" s="51" t="s">
        <v>2528</v>
      </c>
      <c r="N391" s="51">
        <v>4426.846949327818</v>
      </c>
    </row>
    <row r="392" spans="1:14" x14ac:dyDescent="0.25">
      <c r="A392" s="78" t="s">
        <v>1606</v>
      </c>
      <c r="B392" s="79" t="s">
        <v>1607</v>
      </c>
      <c r="C392" s="79" t="s">
        <v>1608</v>
      </c>
      <c r="D392" s="79" t="s">
        <v>109</v>
      </c>
      <c r="E392" s="79" t="s">
        <v>705</v>
      </c>
      <c r="F392" s="79" t="s">
        <v>1415</v>
      </c>
      <c r="G392" s="79" t="s">
        <v>1609</v>
      </c>
      <c r="I392" s="51">
        <f t="shared" si="18"/>
        <v>1.0754611514812744</v>
      </c>
      <c r="J392" s="51" t="str">
        <f t="shared" si="20"/>
        <v>1484</v>
      </c>
      <c r="K392" s="51">
        <f t="shared" si="19"/>
        <v>2069.1872554499719</v>
      </c>
      <c r="M392" s="51" t="s">
        <v>2529</v>
      </c>
      <c r="N392" s="51">
        <v>2069.1872554499719</v>
      </c>
    </row>
    <row r="393" spans="1:14" x14ac:dyDescent="0.25">
      <c r="M393" s="51"/>
    </row>
    <row r="394" spans="1:14" x14ac:dyDescent="0.25">
      <c r="A394" s="51" t="s">
        <v>1586</v>
      </c>
      <c r="M394" s="51"/>
    </row>
    <row r="395" spans="1:14" x14ac:dyDescent="0.25">
      <c r="A395" s="77" t="s">
        <v>42</v>
      </c>
      <c r="B395" s="77">
        <v>2005</v>
      </c>
      <c r="C395" s="77">
        <v>2009</v>
      </c>
      <c r="D395" s="77">
        <v>2010</v>
      </c>
      <c r="E395" s="77">
        <v>2015</v>
      </c>
      <c r="F395" s="77">
        <v>2020</v>
      </c>
      <c r="G395" s="77">
        <v>2025</v>
      </c>
      <c r="I395" s="51">
        <f t="shared" si="18"/>
        <v>1.0024752475247525</v>
      </c>
      <c r="J395" s="51" t="str">
        <f t="shared" si="20"/>
        <v>2010</v>
      </c>
      <c r="K395" s="51">
        <f t="shared" si="19"/>
        <v>2030.0123762376238</v>
      </c>
      <c r="M395" s="51" t="s">
        <v>2219</v>
      </c>
      <c r="N395" s="51">
        <v>2030.0123762376238</v>
      </c>
    </row>
    <row r="396" spans="1:14" x14ac:dyDescent="0.25">
      <c r="A396" s="78" t="s">
        <v>1610</v>
      </c>
      <c r="B396" s="79" t="s">
        <v>1611</v>
      </c>
      <c r="C396" s="79" t="s">
        <v>1612</v>
      </c>
      <c r="D396" s="79" t="s">
        <v>539</v>
      </c>
      <c r="E396" s="79" t="s">
        <v>1395</v>
      </c>
      <c r="F396" s="79" t="s">
        <v>1613</v>
      </c>
      <c r="G396" s="79" t="s">
        <v>251</v>
      </c>
      <c r="I396" s="51">
        <f t="shared" si="18"/>
        <v>1.0332342610105376</v>
      </c>
      <c r="J396" s="51" t="str">
        <f t="shared" si="20"/>
        <v>3405</v>
      </c>
      <c r="K396" s="51">
        <f t="shared" si="19"/>
        <v>3951.0878141042958</v>
      </c>
      <c r="M396" s="51" t="s">
        <v>2530</v>
      </c>
      <c r="N396" s="51">
        <v>3951.0878141042958</v>
      </c>
    </row>
    <row r="397" spans="1:14" x14ac:dyDescent="0.25">
      <c r="A397" s="78" t="s">
        <v>1614</v>
      </c>
      <c r="B397" s="79" t="s">
        <v>1615</v>
      </c>
      <c r="C397" s="79" t="s">
        <v>1442</v>
      </c>
      <c r="D397" s="79" t="s">
        <v>1616</v>
      </c>
      <c r="E397" s="79" t="s">
        <v>1617</v>
      </c>
      <c r="F397" s="79" t="s">
        <v>1618</v>
      </c>
      <c r="G397" s="79" t="s">
        <v>1619</v>
      </c>
      <c r="I397" s="51">
        <f t="shared" si="18"/>
        <v>1.0344717523140761</v>
      </c>
      <c r="J397" s="51" t="str">
        <f t="shared" si="20"/>
        <v>2879</v>
      </c>
      <c r="K397" s="51">
        <f t="shared" si="19"/>
        <v>3352.7229492499205</v>
      </c>
      <c r="M397" s="51" t="s">
        <v>2531</v>
      </c>
      <c r="N397" s="51">
        <v>3352.7229492499205</v>
      </c>
    </row>
    <row r="398" spans="1:14" x14ac:dyDescent="0.25">
      <c r="A398" s="78" t="s">
        <v>1620</v>
      </c>
      <c r="B398" s="79" t="s">
        <v>1621</v>
      </c>
      <c r="C398" s="79" t="s">
        <v>1622</v>
      </c>
      <c r="D398" s="79" t="s">
        <v>1623</v>
      </c>
      <c r="E398" s="79" t="s">
        <v>1624</v>
      </c>
      <c r="F398" s="79" t="s">
        <v>932</v>
      </c>
      <c r="G398" s="79" t="s">
        <v>1625</v>
      </c>
      <c r="I398" s="51">
        <f t="shared" si="18"/>
        <v>1.033457249070632</v>
      </c>
      <c r="J398" s="51" t="str">
        <f t="shared" si="20"/>
        <v>3202</v>
      </c>
      <c r="K398" s="51">
        <f t="shared" si="19"/>
        <v>3734.9144981412637</v>
      </c>
      <c r="M398" s="51" t="s">
        <v>2532</v>
      </c>
      <c r="N398" s="51">
        <v>3734.9144981412637</v>
      </c>
    </row>
    <row r="399" spans="1:14" x14ac:dyDescent="0.25">
      <c r="A399" s="78" t="s">
        <v>1626</v>
      </c>
      <c r="B399" s="79" t="s">
        <v>1627</v>
      </c>
      <c r="C399" s="79" t="s">
        <v>1628</v>
      </c>
      <c r="D399" s="79" t="s">
        <v>1629</v>
      </c>
      <c r="E399" s="79" t="s">
        <v>1630</v>
      </c>
      <c r="F399" s="79" t="s">
        <v>1631</v>
      </c>
      <c r="G399" s="79" t="s">
        <v>1632</v>
      </c>
      <c r="I399" s="51">
        <f t="shared" si="18"/>
        <v>1.0327827827827827</v>
      </c>
      <c r="J399" s="51" t="str">
        <f t="shared" si="20"/>
        <v>3670</v>
      </c>
      <c r="K399" s="51">
        <f t="shared" si="19"/>
        <v>4262.2945445445439</v>
      </c>
      <c r="M399" s="51" t="s">
        <v>2533</v>
      </c>
      <c r="N399" s="51">
        <v>4262.2945445445439</v>
      </c>
    </row>
    <row r="400" spans="1:14" x14ac:dyDescent="0.25">
      <c r="A400" s="78" t="s">
        <v>1633</v>
      </c>
      <c r="B400" s="79" t="s">
        <v>549</v>
      </c>
      <c r="C400" s="79" t="s">
        <v>1634</v>
      </c>
      <c r="D400" s="79" t="s">
        <v>205</v>
      </c>
      <c r="E400" s="79" t="s">
        <v>1635</v>
      </c>
      <c r="F400" s="79" t="s">
        <v>185</v>
      </c>
      <c r="G400" s="79" t="s">
        <v>303</v>
      </c>
      <c r="I400" s="51">
        <f t="shared" si="18"/>
        <v>1.0417732310315431</v>
      </c>
      <c r="J400" s="51" t="str">
        <f t="shared" si="20"/>
        <v>1068</v>
      </c>
      <c r="K400" s="51">
        <f t="shared" si="19"/>
        <v>1273.0468883205456</v>
      </c>
      <c r="M400" s="51" t="s">
        <v>2327</v>
      </c>
      <c r="N400" s="51">
        <v>1273.0468883205456</v>
      </c>
    </row>
    <row r="401" spans="1:14" x14ac:dyDescent="0.25">
      <c r="A401" s="78" t="s">
        <v>1636</v>
      </c>
      <c r="B401" s="79" t="s">
        <v>1637</v>
      </c>
      <c r="C401" s="79" t="s">
        <v>1226</v>
      </c>
      <c r="D401" s="79" t="s">
        <v>1387</v>
      </c>
      <c r="E401" s="79" t="s">
        <v>1081</v>
      </c>
      <c r="F401" s="79" t="s">
        <v>946</v>
      </c>
      <c r="G401" s="79" t="s">
        <v>1638</v>
      </c>
      <c r="I401" s="51">
        <f t="shared" si="18"/>
        <v>1.0393650793650793</v>
      </c>
      <c r="J401" s="51" t="str">
        <f t="shared" si="20"/>
        <v>1429</v>
      </c>
      <c r="K401" s="51">
        <f t="shared" si="19"/>
        <v>1701.4406349206347</v>
      </c>
      <c r="M401" s="51" t="s">
        <v>2534</v>
      </c>
      <c r="N401" s="51">
        <v>1701.4406349206347</v>
      </c>
    </row>
    <row r="402" spans="1:14" x14ac:dyDescent="0.25">
      <c r="A402" s="78" t="s">
        <v>1639</v>
      </c>
      <c r="B402" s="79" t="s">
        <v>1293</v>
      </c>
      <c r="C402" s="79" t="s">
        <v>379</v>
      </c>
      <c r="D402" s="79" t="s">
        <v>1303</v>
      </c>
      <c r="E402" s="79" t="s">
        <v>1640</v>
      </c>
      <c r="F402" s="79" t="s">
        <v>1092</v>
      </c>
      <c r="G402" s="79" t="s">
        <v>1641</v>
      </c>
      <c r="I402" s="51">
        <f t="shared" si="18"/>
        <v>1.0404120443740095</v>
      </c>
      <c r="J402" s="51" t="str">
        <f t="shared" si="20"/>
        <v>1143</v>
      </c>
      <c r="K402" s="51">
        <f t="shared" si="19"/>
        <v>1366.0610142630744</v>
      </c>
      <c r="M402" s="51" t="s">
        <v>2535</v>
      </c>
      <c r="N402" s="51">
        <v>1366.0610142630744</v>
      </c>
    </row>
    <row r="403" spans="1:14" x14ac:dyDescent="0.25">
      <c r="M403" s="51"/>
    </row>
    <row r="404" spans="1:14" x14ac:dyDescent="0.25">
      <c r="A404" s="51" t="s">
        <v>55</v>
      </c>
      <c r="M404" s="51"/>
    </row>
    <row r="405" spans="1:14" x14ac:dyDescent="0.25">
      <c r="A405" s="77" t="s">
        <v>42</v>
      </c>
      <c r="B405" s="77">
        <v>2005</v>
      </c>
      <c r="C405" s="77">
        <v>2009</v>
      </c>
      <c r="D405" s="77">
        <v>2010</v>
      </c>
      <c r="E405" s="77">
        <v>2015</v>
      </c>
      <c r="F405" s="77">
        <v>2020</v>
      </c>
      <c r="G405" s="77">
        <v>2025</v>
      </c>
      <c r="I405" s="51">
        <f t="shared" si="18"/>
        <v>1.0024752475247525</v>
      </c>
      <c r="J405" s="51" t="str">
        <f t="shared" si="20"/>
        <v>2010</v>
      </c>
      <c r="K405" s="51">
        <f t="shared" si="19"/>
        <v>2030.0123762376238</v>
      </c>
      <c r="M405" s="51" t="s">
        <v>2219</v>
      </c>
      <c r="N405" s="51">
        <v>2030.0123762376238</v>
      </c>
    </row>
    <row r="406" spans="1:14" x14ac:dyDescent="0.25">
      <c r="A406" s="78" t="s">
        <v>1642</v>
      </c>
      <c r="B406" s="79">
        <v>833</v>
      </c>
      <c r="C406" s="79">
        <v>896</v>
      </c>
      <c r="D406" s="79">
        <v>909</v>
      </c>
      <c r="E406" s="79">
        <v>948</v>
      </c>
      <c r="F406" s="79">
        <v>960</v>
      </c>
      <c r="G406" s="79">
        <v>961</v>
      </c>
      <c r="I406" s="51">
        <f t="shared" si="18"/>
        <v>1.0010416666666666</v>
      </c>
      <c r="J406" s="51" t="str">
        <f t="shared" si="20"/>
        <v>909</v>
      </c>
      <c r="K406" s="51">
        <f t="shared" si="19"/>
        <v>962.00104166666665</v>
      </c>
      <c r="M406" s="51" t="s">
        <v>2536</v>
      </c>
      <c r="N406" s="51">
        <v>962.00104166666665</v>
      </c>
    </row>
    <row r="407" spans="1:14" x14ac:dyDescent="0.25">
      <c r="A407" s="78" t="s">
        <v>1643</v>
      </c>
      <c r="B407" s="79" t="s">
        <v>1644</v>
      </c>
      <c r="C407" s="79" t="s">
        <v>1645</v>
      </c>
      <c r="D407" s="79" t="s">
        <v>1646</v>
      </c>
      <c r="E407" s="79" t="s">
        <v>1647</v>
      </c>
      <c r="F407" s="79" t="s">
        <v>1648</v>
      </c>
      <c r="G407" s="79" t="s">
        <v>1648</v>
      </c>
      <c r="I407" s="51">
        <f t="shared" si="18"/>
        <v>1</v>
      </c>
      <c r="J407" s="51" t="str">
        <f t="shared" si="20"/>
        <v>3425</v>
      </c>
      <c r="K407" s="51">
        <f t="shared" si="19"/>
        <v>3409</v>
      </c>
      <c r="M407" s="51" t="s">
        <v>2537</v>
      </c>
      <c r="N407" s="51">
        <v>3409</v>
      </c>
    </row>
    <row r="408" spans="1:14" x14ac:dyDescent="0.25">
      <c r="A408" s="78" t="s">
        <v>1649</v>
      </c>
      <c r="B408" s="79" t="s">
        <v>329</v>
      </c>
      <c r="C408" s="79" t="s">
        <v>1650</v>
      </c>
      <c r="D408" s="79" t="s">
        <v>1650</v>
      </c>
      <c r="E408" s="79" t="s">
        <v>1515</v>
      </c>
      <c r="F408" s="79" t="s">
        <v>1651</v>
      </c>
      <c r="G408" s="79" t="s">
        <v>1651</v>
      </c>
      <c r="I408" s="51">
        <f t="shared" si="18"/>
        <v>1</v>
      </c>
      <c r="J408" s="51" t="str">
        <f t="shared" si="20"/>
        <v>2458</v>
      </c>
      <c r="K408" s="51">
        <f t="shared" si="19"/>
        <v>2481</v>
      </c>
      <c r="M408" s="51" t="s">
        <v>2538</v>
      </c>
      <c r="N408" s="51">
        <v>2481</v>
      </c>
    </row>
    <row r="409" spans="1:14" x14ac:dyDescent="0.25">
      <c r="A409" s="78" t="s">
        <v>1652</v>
      </c>
      <c r="B409" s="79" t="s">
        <v>1653</v>
      </c>
      <c r="C409" s="79" t="s">
        <v>1204</v>
      </c>
      <c r="D409" s="79" t="s">
        <v>1142</v>
      </c>
      <c r="E409" s="79" t="s">
        <v>432</v>
      </c>
      <c r="F409" s="79" t="s">
        <v>481</v>
      </c>
      <c r="G409" s="79" t="s">
        <v>481</v>
      </c>
      <c r="I409" s="51">
        <f t="shared" si="18"/>
        <v>1</v>
      </c>
      <c r="J409" s="51" t="str">
        <f t="shared" si="20"/>
        <v>1509</v>
      </c>
      <c r="K409" s="51">
        <f t="shared" si="19"/>
        <v>1562</v>
      </c>
      <c r="M409" s="51" t="s">
        <v>2539</v>
      </c>
      <c r="N409" s="51">
        <v>1562</v>
      </c>
    </row>
    <row r="410" spans="1:14" x14ac:dyDescent="0.25">
      <c r="A410" s="78" t="s">
        <v>1654</v>
      </c>
      <c r="B410" s="79">
        <v>859</v>
      </c>
      <c r="C410" s="79">
        <v>944</v>
      </c>
      <c r="D410" s="79">
        <v>961</v>
      </c>
      <c r="E410" s="79" t="s">
        <v>1655</v>
      </c>
      <c r="F410" s="79" t="s">
        <v>882</v>
      </c>
      <c r="G410" s="79" t="s">
        <v>1031</v>
      </c>
      <c r="I410" s="51">
        <f t="shared" si="18"/>
        <v>1.0009756097560976</v>
      </c>
      <c r="J410" s="51" t="str">
        <f t="shared" si="20"/>
        <v>961</v>
      </c>
      <c r="K410" s="51">
        <f t="shared" si="19"/>
        <v>1027.0009756097561</v>
      </c>
      <c r="M410" s="51" t="s">
        <v>2514</v>
      </c>
      <c r="N410" s="51">
        <v>1027.0009756097561</v>
      </c>
    </row>
    <row r="411" spans="1:14" x14ac:dyDescent="0.25">
      <c r="A411" s="78" t="s">
        <v>1656</v>
      </c>
      <c r="B411" s="79" t="s">
        <v>948</v>
      </c>
      <c r="C411" s="79" t="s">
        <v>1233</v>
      </c>
      <c r="D411" s="79" t="s">
        <v>1657</v>
      </c>
      <c r="E411" s="79" t="s">
        <v>1658</v>
      </c>
      <c r="F411" s="79" t="s">
        <v>284</v>
      </c>
      <c r="G411" s="79" t="s">
        <v>1659</v>
      </c>
      <c r="I411" s="51">
        <f t="shared" si="18"/>
        <v>1.0006561679790027</v>
      </c>
      <c r="J411" s="51" t="str">
        <f t="shared" si="20"/>
        <v>1476</v>
      </c>
      <c r="K411" s="51">
        <f t="shared" si="19"/>
        <v>1526.0006561679791</v>
      </c>
      <c r="M411" s="51" t="s">
        <v>2540</v>
      </c>
      <c r="N411" s="51">
        <v>1526.0006561679791</v>
      </c>
    </row>
    <row r="412" spans="1:14" x14ac:dyDescent="0.25">
      <c r="A412" s="78" t="s">
        <v>1660</v>
      </c>
      <c r="B412" s="79" t="s">
        <v>1661</v>
      </c>
      <c r="C412" s="79" t="s">
        <v>1662</v>
      </c>
      <c r="D412" s="79" t="s">
        <v>1663</v>
      </c>
      <c r="E412" s="79" t="s">
        <v>1664</v>
      </c>
      <c r="F412" s="79" t="s">
        <v>709</v>
      </c>
      <c r="G412" s="79" t="s">
        <v>773</v>
      </c>
      <c r="I412" s="51">
        <f t="shared" si="18"/>
        <v>1.0003802281368821</v>
      </c>
      <c r="J412" s="51" t="str">
        <f t="shared" si="20"/>
        <v>2583</v>
      </c>
      <c r="K412" s="51">
        <f t="shared" si="19"/>
        <v>2632.0003802281367</v>
      </c>
      <c r="M412" s="51" t="s">
        <v>2541</v>
      </c>
      <c r="N412" s="51">
        <v>2632.0003802281367</v>
      </c>
    </row>
    <row r="413" spans="1:14" x14ac:dyDescent="0.25">
      <c r="A413" s="78" t="s">
        <v>1665</v>
      </c>
      <c r="B413" s="79">
        <v>934</v>
      </c>
      <c r="C413" s="79">
        <v>950</v>
      </c>
      <c r="D413" s="79">
        <v>955</v>
      </c>
      <c r="E413" s="79">
        <v>974</v>
      </c>
      <c r="F413" s="79">
        <v>983</v>
      </c>
      <c r="G413" s="79">
        <v>984</v>
      </c>
      <c r="I413" s="51">
        <f t="shared" si="18"/>
        <v>1.0010172939979654</v>
      </c>
      <c r="J413" s="51" t="str">
        <f t="shared" si="20"/>
        <v>955</v>
      </c>
      <c r="K413" s="51">
        <f t="shared" si="19"/>
        <v>985.00101729399796</v>
      </c>
      <c r="M413" s="51" t="s">
        <v>2542</v>
      </c>
      <c r="N413" s="51">
        <v>985.00101729399796</v>
      </c>
    </row>
    <row r="414" spans="1:14" x14ac:dyDescent="0.25">
      <c r="A414" s="78" t="s">
        <v>1666</v>
      </c>
      <c r="B414" s="79" t="s">
        <v>1667</v>
      </c>
      <c r="C414" s="79" t="s">
        <v>1668</v>
      </c>
      <c r="D414" s="79" t="s">
        <v>1669</v>
      </c>
      <c r="E414" s="79" t="s">
        <v>1670</v>
      </c>
      <c r="F414" s="79" t="s">
        <v>1670</v>
      </c>
      <c r="G414" s="79" t="s">
        <v>1670</v>
      </c>
      <c r="I414" s="51">
        <f t="shared" si="18"/>
        <v>1</v>
      </c>
      <c r="J414" s="51" t="str">
        <f t="shared" si="20"/>
        <v>9773</v>
      </c>
      <c r="K414" s="51">
        <f t="shared" si="19"/>
        <v>9767</v>
      </c>
      <c r="M414" s="51" t="s">
        <v>2543</v>
      </c>
      <c r="N414" s="51">
        <v>9767</v>
      </c>
    </row>
    <row r="415" spans="1:14" x14ac:dyDescent="0.25">
      <c r="A415" s="78" t="s">
        <v>1671</v>
      </c>
      <c r="B415" s="79" t="s">
        <v>301</v>
      </c>
      <c r="C415" s="79" t="s">
        <v>1672</v>
      </c>
      <c r="D415" s="79" t="s">
        <v>834</v>
      </c>
      <c r="E415" s="79" t="s">
        <v>1673</v>
      </c>
      <c r="F415" s="79" t="s">
        <v>516</v>
      </c>
      <c r="G415" s="79" t="s">
        <v>1674</v>
      </c>
      <c r="I415" s="51">
        <f t="shared" si="18"/>
        <v>1.0008382229673094</v>
      </c>
      <c r="J415" s="51" t="str">
        <f t="shared" si="20"/>
        <v>1132</v>
      </c>
      <c r="K415" s="51">
        <f t="shared" si="19"/>
        <v>1195.0008382229673</v>
      </c>
      <c r="M415" s="51" t="s">
        <v>2544</v>
      </c>
      <c r="N415" s="51">
        <v>1195.0008382229673</v>
      </c>
    </row>
    <row r="416" spans="1:14" x14ac:dyDescent="0.25">
      <c r="A416" s="78" t="s">
        <v>1675</v>
      </c>
      <c r="B416" s="79" t="s">
        <v>1676</v>
      </c>
      <c r="C416" s="79" t="s">
        <v>844</v>
      </c>
      <c r="D416" s="79" t="s">
        <v>495</v>
      </c>
      <c r="E416" s="79" t="s">
        <v>702</v>
      </c>
      <c r="F416" s="79" t="s">
        <v>1672</v>
      </c>
      <c r="G416" s="79" t="s">
        <v>1677</v>
      </c>
      <c r="I416" s="51">
        <f t="shared" si="18"/>
        <v>1.0008960573476702</v>
      </c>
      <c r="J416" s="51" t="str">
        <f t="shared" si="20"/>
        <v>1081</v>
      </c>
      <c r="K416" s="51">
        <f t="shared" si="19"/>
        <v>1118.0008960573475</v>
      </c>
      <c r="M416" s="51" t="s">
        <v>2545</v>
      </c>
      <c r="N416" s="51">
        <v>1118.0008960573475</v>
      </c>
    </row>
    <row r="417" spans="1:14" x14ac:dyDescent="0.25">
      <c r="M417" s="51"/>
    </row>
    <row r="418" spans="1:14" x14ac:dyDescent="0.25">
      <c r="A418" s="51" t="s">
        <v>53</v>
      </c>
      <c r="M418" s="51"/>
    </row>
    <row r="419" spans="1:14" x14ac:dyDescent="0.25">
      <c r="A419" s="82" t="s">
        <v>1678</v>
      </c>
      <c r="M419" s="51"/>
    </row>
    <row r="420" spans="1:14" x14ac:dyDescent="0.25">
      <c r="M420" s="51"/>
    </row>
    <row r="421" spans="1:14" x14ac:dyDescent="0.25">
      <c r="A421" s="51" t="s">
        <v>47</v>
      </c>
      <c r="M421" s="51"/>
    </row>
    <row r="422" spans="1:14" x14ac:dyDescent="0.25">
      <c r="A422" s="77" t="s">
        <v>42</v>
      </c>
      <c r="B422" s="77">
        <v>2005</v>
      </c>
      <c r="C422" s="77">
        <v>2009</v>
      </c>
      <c r="D422" s="77">
        <v>2010</v>
      </c>
      <c r="E422" s="77">
        <v>2015</v>
      </c>
      <c r="F422" s="77">
        <v>2020</v>
      </c>
      <c r="G422" s="77">
        <v>2025</v>
      </c>
      <c r="I422" s="51">
        <f t="shared" si="18"/>
        <v>1.0024752475247525</v>
      </c>
      <c r="J422" s="51" t="str">
        <f t="shared" si="20"/>
        <v>2010</v>
      </c>
      <c r="K422" s="51">
        <f t="shared" si="19"/>
        <v>2030.0123762376238</v>
      </c>
      <c r="M422" s="51" t="s">
        <v>2219</v>
      </c>
      <c r="N422" s="51">
        <v>2030.0123762376238</v>
      </c>
    </row>
    <row r="423" spans="1:14" x14ac:dyDescent="0.25">
      <c r="A423" s="78" t="s">
        <v>2108</v>
      </c>
      <c r="B423" s="79" t="s">
        <v>459</v>
      </c>
      <c r="C423" s="79" t="s">
        <v>1679</v>
      </c>
      <c r="D423" s="79" t="s">
        <v>1680</v>
      </c>
      <c r="E423" s="79" t="s">
        <v>434</v>
      </c>
      <c r="F423" s="79" t="s">
        <v>1681</v>
      </c>
      <c r="G423" s="79" t="s">
        <v>1682</v>
      </c>
      <c r="I423" s="51">
        <f t="shared" si="18"/>
        <v>1.0734229576008274</v>
      </c>
      <c r="J423" s="51" t="str">
        <f t="shared" si="20"/>
        <v>1567</v>
      </c>
      <c r="K423" s="51">
        <f t="shared" si="19"/>
        <v>2228.4260599793179</v>
      </c>
      <c r="M423" s="51" t="s">
        <v>2546</v>
      </c>
      <c r="N423" s="51">
        <v>2228.4260599793179</v>
      </c>
    </row>
    <row r="424" spans="1:14" x14ac:dyDescent="0.25">
      <c r="A424" s="78" t="s">
        <v>1683</v>
      </c>
      <c r="B424" s="79">
        <v>637</v>
      </c>
      <c r="C424" s="79">
        <v>781</v>
      </c>
      <c r="D424" s="79">
        <v>809</v>
      </c>
      <c r="E424" s="79">
        <v>926</v>
      </c>
      <c r="F424" s="79" t="s">
        <v>78</v>
      </c>
      <c r="G424" s="79" t="s">
        <v>845</v>
      </c>
      <c r="I424" s="51">
        <f t="shared" si="18"/>
        <v>1.078740157480315</v>
      </c>
      <c r="J424" s="51" t="str">
        <f t="shared" si="20"/>
        <v>809</v>
      </c>
      <c r="K424" s="51">
        <f t="shared" si="19"/>
        <v>1182.2992125984254</v>
      </c>
      <c r="M424" s="51" t="s">
        <v>2547</v>
      </c>
      <c r="N424" s="51">
        <v>1182.2992125984254</v>
      </c>
    </row>
    <row r="425" spans="1:14" x14ac:dyDescent="0.25">
      <c r="M425" s="51"/>
    </row>
    <row r="426" spans="1:14" x14ac:dyDescent="0.25">
      <c r="A426" s="51" t="s">
        <v>48</v>
      </c>
      <c r="M426" s="51"/>
    </row>
    <row r="427" spans="1:14" x14ac:dyDescent="0.25">
      <c r="A427" s="77" t="s">
        <v>42</v>
      </c>
      <c r="B427" s="77">
        <v>2005</v>
      </c>
      <c r="C427" s="77">
        <v>2009</v>
      </c>
      <c r="D427" s="77">
        <v>2010</v>
      </c>
      <c r="E427" s="77">
        <v>2015</v>
      </c>
      <c r="F427" s="77">
        <v>2020</v>
      </c>
      <c r="G427" s="77">
        <v>2025</v>
      </c>
      <c r="I427" s="51">
        <f t="shared" si="18"/>
        <v>1.0024752475247525</v>
      </c>
      <c r="J427" s="51" t="str">
        <f t="shared" si="20"/>
        <v>2010</v>
      </c>
      <c r="K427" s="51">
        <f t="shared" si="19"/>
        <v>2030.0123762376238</v>
      </c>
      <c r="M427" s="51" t="s">
        <v>2219</v>
      </c>
      <c r="N427" s="51">
        <v>2030.0123762376238</v>
      </c>
    </row>
    <row r="428" spans="1:14" x14ac:dyDescent="0.25">
      <c r="A428" s="78" t="s">
        <v>1684</v>
      </c>
      <c r="B428" s="79" t="s">
        <v>1685</v>
      </c>
      <c r="C428" s="79" t="s">
        <v>1686</v>
      </c>
      <c r="D428" s="79" t="s">
        <v>1687</v>
      </c>
      <c r="E428" s="79" t="s">
        <v>1688</v>
      </c>
      <c r="F428" s="79" t="s">
        <v>1689</v>
      </c>
      <c r="G428" s="79" t="s">
        <v>320</v>
      </c>
      <c r="I428" s="51">
        <f t="shared" si="18"/>
        <v>1.016842105263158</v>
      </c>
      <c r="J428" s="51" t="str">
        <f t="shared" si="20"/>
        <v>2302</v>
      </c>
      <c r="K428" s="51">
        <f t="shared" si="19"/>
        <v>2455.6736842105265</v>
      </c>
      <c r="M428" s="51" t="s">
        <v>2548</v>
      </c>
      <c r="N428" s="51">
        <v>2455.6736842105265</v>
      </c>
    </row>
    <row r="429" spans="1:14" x14ac:dyDescent="0.25">
      <c r="A429" s="78" t="s">
        <v>1690</v>
      </c>
      <c r="B429" s="79" t="s">
        <v>89</v>
      </c>
      <c r="C429" s="79" t="s">
        <v>526</v>
      </c>
      <c r="D429" s="79" t="s">
        <v>1063</v>
      </c>
      <c r="E429" s="79" t="s">
        <v>516</v>
      </c>
      <c r="F429" s="79" t="s">
        <v>1691</v>
      </c>
      <c r="G429" s="79" t="s">
        <v>1217</v>
      </c>
      <c r="I429" s="51">
        <f t="shared" si="18"/>
        <v>1.0221674876847291</v>
      </c>
      <c r="J429" s="51" t="str">
        <f t="shared" si="20"/>
        <v>1170</v>
      </c>
      <c r="K429" s="51">
        <f t="shared" si="19"/>
        <v>1272.5985221674878</v>
      </c>
      <c r="M429" s="51" t="s">
        <v>2549</v>
      </c>
      <c r="N429" s="51">
        <v>1272.5985221674878</v>
      </c>
    </row>
    <row r="430" spans="1:14" x14ac:dyDescent="0.25">
      <c r="A430" s="78" t="s">
        <v>1692</v>
      </c>
      <c r="B430" s="79">
        <v>811</v>
      </c>
      <c r="C430" s="79">
        <v>816</v>
      </c>
      <c r="D430" s="79">
        <v>819</v>
      </c>
      <c r="E430" s="79">
        <v>837</v>
      </c>
      <c r="F430" s="79">
        <v>857</v>
      </c>
      <c r="G430" s="79">
        <v>878</v>
      </c>
      <c r="I430" s="51">
        <f t="shared" si="18"/>
        <v>1.0245040840140023</v>
      </c>
      <c r="J430" s="51" t="str">
        <f t="shared" si="20"/>
        <v>819</v>
      </c>
      <c r="K430" s="51">
        <f t="shared" si="19"/>
        <v>899.514585764294</v>
      </c>
      <c r="M430" s="51" t="s">
        <v>2550</v>
      </c>
      <c r="N430" s="51">
        <v>899.514585764294</v>
      </c>
    </row>
    <row r="431" spans="1:14" x14ac:dyDescent="0.25">
      <c r="A431" s="78" t="s">
        <v>1693</v>
      </c>
      <c r="B431" s="79" t="s">
        <v>1694</v>
      </c>
      <c r="C431" s="79" t="s">
        <v>1695</v>
      </c>
      <c r="D431" s="79" t="s">
        <v>1696</v>
      </c>
      <c r="E431" s="79" t="s">
        <v>1697</v>
      </c>
      <c r="F431" s="79" t="s">
        <v>1698</v>
      </c>
      <c r="G431" s="79" t="s">
        <v>1699</v>
      </c>
      <c r="I431" s="51">
        <f t="shared" ref="I431:I493" si="21">SUBSTITUTE(G431,CHAR(160),)/SUBSTITUTE(F431,CHAR(160),)</f>
        <v>1.0071975322746487</v>
      </c>
      <c r="J431" s="51" t="str">
        <f t="shared" si="20"/>
        <v>8631</v>
      </c>
      <c r="K431" s="51">
        <f t="shared" ref="K431:K493" si="22">I431*SUBSTITUTE(G431,CHAR(160),)</f>
        <v>8879.4534445333029</v>
      </c>
      <c r="M431" s="51" t="s">
        <v>2551</v>
      </c>
      <c r="N431" s="51">
        <v>8879.4534445333029</v>
      </c>
    </row>
    <row r="432" spans="1:14" x14ac:dyDescent="0.25">
      <c r="A432" s="78" t="s">
        <v>1700</v>
      </c>
      <c r="B432" s="79" t="s">
        <v>1701</v>
      </c>
      <c r="C432" s="79" t="s">
        <v>1702</v>
      </c>
      <c r="D432" s="79" t="s">
        <v>1703</v>
      </c>
      <c r="E432" s="79" t="s">
        <v>1704</v>
      </c>
      <c r="F432" s="79" t="s">
        <v>421</v>
      </c>
      <c r="G432" s="79" t="s">
        <v>1705</v>
      </c>
      <c r="I432" s="51">
        <f t="shared" si="21"/>
        <v>1.0167741935483872</v>
      </c>
      <c r="J432" s="51" t="str">
        <f t="shared" si="20"/>
        <v>2253</v>
      </c>
      <c r="K432" s="51">
        <f t="shared" si="22"/>
        <v>2403.6541935483874</v>
      </c>
      <c r="M432" s="51" t="s">
        <v>2552</v>
      </c>
      <c r="N432" s="51">
        <v>2403.6541935483874</v>
      </c>
    </row>
    <row r="433" spans="1:14" x14ac:dyDescent="0.25">
      <c r="A433" s="78" t="s">
        <v>1706</v>
      </c>
      <c r="B433" s="79">
        <v>880</v>
      </c>
      <c r="C433" s="79">
        <v>888</v>
      </c>
      <c r="D433" s="79">
        <v>891</v>
      </c>
      <c r="E433" s="79">
        <v>911</v>
      </c>
      <c r="F433" s="79">
        <v>932</v>
      </c>
      <c r="G433" s="79">
        <v>954</v>
      </c>
      <c r="I433" s="51">
        <f t="shared" si="21"/>
        <v>1.0236051502145922</v>
      </c>
      <c r="J433" s="51" t="str">
        <f t="shared" si="20"/>
        <v>891</v>
      </c>
      <c r="K433" s="51">
        <f t="shared" si="22"/>
        <v>976.51931330472098</v>
      </c>
      <c r="M433" s="51" t="s">
        <v>2553</v>
      </c>
      <c r="N433" s="51">
        <v>976.51931330472098</v>
      </c>
    </row>
    <row r="434" spans="1:14" x14ac:dyDescent="0.25">
      <c r="A434" s="78" t="s">
        <v>1707</v>
      </c>
      <c r="B434" s="79" t="s">
        <v>1708</v>
      </c>
      <c r="C434" s="79" t="s">
        <v>1709</v>
      </c>
      <c r="D434" s="79" t="s">
        <v>1710</v>
      </c>
      <c r="E434" s="79" t="s">
        <v>946</v>
      </c>
      <c r="F434" s="79" t="s">
        <v>1315</v>
      </c>
      <c r="G434" s="79" t="s">
        <v>1638</v>
      </c>
      <c r="I434" s="51">
        <f t="shared" si="21"/>
        <v>1.0193026151930262</v>
      </c>
      <c r="J434" s="51" t="str">
        <f t="shared" si="20"/>
        <v>1547</v>
      </c>
      <c r="K434" s="51">
        <f t="shared" si="22"/>
        <v>1668.598381070984</v>
      </c>
      <c r="M434" s="51" t="s">
        <v>2554</v>
      </c>
      <c r="N434" s="51">
        <v>1668.598381070984</v>
      </c>
    </row>
    <row r="435" spans="1:14" x14ac:dyDescent="0.25">
      <c r="M435" s="51"/>
    </row>
    <row r="436" spans="1:14" x14ac:dyDescent="0.25">
      <c r="A436" s="51" t="s">
        <v>1711</v>
      </c>
      <c r="M436" s="51"/>
    </row>
    <row r="437" spans="1:14" x14ac:dyDescent="0.25">
      <c r="A437" s="77" t="s">
        <v>42</v>
      </c>
      <c r="B437" s="77">
        <v>2005</v>
      </c>
      <c r="C437" s="77">
        <v>2009</v>
      </c>
      <c r="D437" s="77">
        <v>2010</v>
      </c>
      <c r="E437" s="77">
        <v>2015</v>
      </c>
      <c r="F437" s="77">
        <v>2020</v>
      </c>
      <c r="G437" s="77">
        <v>2025</v>
      </c>
      <c r="I437" s="51">
        <f t="shared" si="21"/>
        <v>1.0024752475247525</v>
      </c>
      <c r="J437" s="51" t="str">
        <f t="shared" si="20"/>
        <v>2010</v>
      </c>
      <c r="K437" s="51">
        <f t="shared" si="22"/>
        <v>2030.0123762376238</v>
      </c>
      <c r="M437" s="51" t="s">
        <v>2219</v>
      </c>
      <c r="N437" s="51">
        <v>2030.0123762376238</v>
      </c>
    </row>
    <row r="438" spans="1:14" x14ac:dyDescent="0.25">
      <c r="A438" s="78" t="s">
        <v>1712</v>
      </c>
      <c r="B438" s="79" t="s">
        <v>1713</v>
      </c>
      <c r="C438" s="79" t="s">
        <v>1714</v>
      </c>
      <c r="D438" s="79" t="s">
        <v>1715</v>
      </c>
      <c r="E438" s="79" t="s">
        <v>1716</v>
      </c>
      <c r="F438" s="79" t="s">
        <v>1717</v>
      </c>
      <c r="G438" s="79" t="s">
        <v>1718</v>
      </c>
      <c r="I438" s="51">
        <f t="shared" si="21"/>
        <v>1.0232327243844321</v>
      </c>
      <c r="J438" s="51" t="str">
        <f t="shared" si="20"/>
        <v>4691</v>
      </c>
      <c r="K438" s="51">
        <f t="shared" si="22"/>
        <v>5272.7182287529786</v>
      </c>
      <c r="M438" s="51" t="s">
        <v>2555</v>
      </c>
      <c r="N438" s="51">
        <v>5272.7182287529786</v>
      </c>
    </row>
    <row r="439" spans="1:14" x14ac:dyDescent="0.25">
      <c r="A439" s="78" t="s">
        <v>1719</v>
      </c>
      <c r="B439" s="79" t="s">
        <v>939</v>
      </c>
      <c r="C439" s="79" t="s">
        <v>1426</v>
      </c>
      <c r="D439" s="79" t="s">
        <v>307</v>
      </c>
      <c r="E439" s="79" t="s">
        <v>996</v>
      </c>
      <c r="F439" s="79" t="s">
        <v>208</v>
      </c>
      <c r="G439" s="79" t="s">
        <v>564</v>
      </c>
      <c r="I439" s="51">
        <f t="shared" si="21"/>
        <v>1.0331075996990218</v>
      </c>
      <c r="J439" s="51" t="str">
        <f t="shared" si="20"/>
        <v>1215</v>
      </c>
      <c r="K439" s="51">
        <f t="shared" si="22"/>
        <v>1418.4567343867568</v>
      </c>
      <c r="M439" s="51" t="s">
        <v>2556</v>
      </c>
      <c r="N439" s="51">
        <v>1418.4567343867568</v>
      </c>
    </row>
    <row r="440" spans="1:14" x14ac:dyDescent="0.25">
      <c r="A440" s="78" t="s">
        <v>1720</v>
      </c>
      <c r="B440" s="79" t="s">
        <v>1237</v>
      </c>
      <c r="C440" s="79" t="s">
        <v>1721</v>
      </c>
      <c r="D440" s="79" t="s">
        <v>1722</v>
      </c>
      <c r="E440" s="79" t="s">
        <v>1723</v>
      </c>
      <c r="F440" s="79" t="s">
        <v>598</v>
      </c>
      <c r="G440" s="79" t="s">
        <v>1724</v>
      </c>
      <c r="I440" s="51">
        <f t="shared" si="21"/>
        <v>1.0283094098883572</v>
      </c>
      <c r="J440" s="51" t="str">
        <f t="shared" si="20"/>
        <v>2320</v>
      </c>
      <c r="K440" s="51">
        <f t="shared" si="22"/>
        <v>2652.0099681020733</v>
      </c>
      <c r="M440" s="51" t="s">
        <v>2557</v>
      </c>
      <c r="N440" s="51">
        <v>2652.0099681020733</v>
      </c>
    </row>
    <row r="441" spans="1:14" x14ac:dyDescent="0.25">
      <c r="A441" s="78" t="s">
        <v>1725</v>
      </c>
      <c r="B441" s="79" t="s">
        <v>1726</v>
      </c>
      <c r="C441" s="79" t="s">
        <v>1727</v>
      </c>
      <c r="D441" s="79" t="s">
        <v>1728</v>
      </c>
      <c r="E441" s="79" t="s">
        <v>1729</v>
      </c>
      <c r="F441" s="79" t="s">
        <v>1730</v>
      </c>
      <c r="G441" s="79" t="s">
        <v>1731</v>
      </c>
      <c r="I441" s="51">
        <f t="shared" si="21"/>
        <v>1.0231707317073171</v>
      </c>
      <c r="J441" s="51" t="str">
        <f t="shared" si="20"/>
        <v>4593</v>
      </c>
      <c r="K441" s="51">
        <f t="shared" si="22"/>
        <v>5150.641463414634</v>
      </c>
      <c r="M441" s="51" t="s">
        <v>2558</v>
      </c>
      <c r="N441" s="51">
        <v>5150.641463414634</v>
      </c>
    </row>
    <row r="442" spans="1:14" x14ac:dyDescent="0.25">
      <c r="A442" s="78" t="s">
        <v>1732</v>
      </c>
      <c r="B442" s="79">
        <v>987</v>
      </c>
      <c r="C442" s="79" t="s">
        <v>225</v>
      </c>
      <c r="D442" s="79" t="s">
        <v>515</v>
      </c>
      <c r="E442" s="79" t="s">
        <v>1200</v>
      </c>
      <c r="F442" s="79" t="s">
        <v>1733</v>
      </c>
      <c r="G442" s="79" t="s">
        <v>516</v>
      </c>
      <c r="I442" s="51">
        <f t="shared" si="21"/>
        <v>1.0337954939341421</v>
      </c>
      <c r="J442" s="51" t="str">
        <f t="shared" si="20"/>
        <v>1055</v>
      </c>
      <c r="K442" s="51">
        <f t="shared" si="22"/>
        <v>1233.3180242634314</v>
      </c>
      <c r="M442" s="51" t="s">
        <v>2559</v>
      </c>
      <c r="N442" s="51">
        <v>1233.3180242634314</v>
      </c>
    </row>
    <row r="443" spans="1:14" x14ac:dyDescent="0.25">
      <c r="A443" s="78" t="s">
        <v>1734</v>
      </c>
      <c r="B443" s="79" t="s">
        <v>578</v>
      </c>
      <c r="C443" s="79" t="s">
        <v>1198</v>
      </c>
      <c r="D443" s="79" t="s">
        <v>399</v>
      </c>
      <c r="E443" s="79" t="s">
        <v>845</v>
      </c>
      <c r="F443" s="79" t="s">
        <v>302</v>
      </c>
      <c r="G443" s="79" t="s">
        <v>867</v>
      </c>
      <c r="I443" s="51">
        <f t="shared" si="21"/>
        <v>1.0341506129597198</v>
      </c>
      <c r="J443" s="51" t="str">
        <f t="shared" si="20"/>
        <v>1045</v>
      </c>
      <c r="K443" s="51">
        <f t="shared" si="22"/>
        <v>1221.3318739054291</v>
      </c>
      <c r="M443" s="51" t="s">
        <v>2560</v>
      </c>
      <c r="N443" s="51">
        <v>1221.3318739054291</v>
      </c>
    </row>
    <row r="444" spans="1:14" x14ac:dyDescent="0.25">
      <c r="A444" s="78" t="s">
        <v>1735</v>
      </c>
      <c r="B444" s="79">
        <v>946</v>
      </c>
      <c r="C444" s="79" t="s">
        <v>1293</v>
      </c>
      <c r="D444" s="79" t="s">
        <v>225</v>
      </c>
      <c r="E444" s="79" t="s">
        <v>1736</v>
      </c>
      <c r="F444" s="79" t="s">
        <v>1737</v>
      </c>
      <c r="G444" s="79" t="s">
        <v>511</v>
      </c>
      <c r="I444" s="51">
        <f t="shared" si="21"/>
        <v>1.0340909090909092</v>
      </c>
      <c r="J444" s="51" t="str">
        <f t="shared" si="20"/>
        <v>1043</v>
      </c>
      <c r="K444" s="51">
        <f t="shared" si="22"/>
        <v>1223.3295454545455</v>
      </c>
      <c r="M444" s="51" t="s">
        <v>2366</v>
      </c>
      <c r="N444" s="51">
        <v>1223.3295454545455</v>
      </c>
    </row>
    <row r="445" spans="1:14" x14ac:dyDescent="0.25">
      <c r="A445" s="78" t="s">
        <v>1738</v>
      </c>
      <c r="B445" s="79" t="s">
        <v>1739</v>
      </c>
      <c r="C445" s="79" t="s">
        <v>1740</v>
      </c>
      <c r="D445" s="79" t="s">
        <v>1741</v>
      </c>
      <c r="E445" s="79" t="s">
        <v>1742</v>
      </c>
      <c r="F445" s="79" t="s">
        <v>1743</v>
      </c>
      <c r="G445" s="79" t="s">
        <v>1744</v>
      </c>
      <c r="I445" s="51">
        <f t="shared" si="21"/>
        <v>1.0182414429186308</v>
      </c>
      <c r="J445" s="51" t="str">
        <f t="shared" si="20"/>
        <v>9204</v>
      </c>
      <c r="K445" s="51">
        <f t="shared" si="22"/>
        <v>10117.246976839517</v>
      </c>
      <c r="M445" s="51" t="s">
        <v>2561</v>
      </c>
      <c r="N445" s="51">
        <v>10117.246976839517</v>
      </c>
    </row>
    <row r="446" spans="1:14" x14ac:dyDescent="0.25">
      <c r="A446" s="78" t="s">
        <v>1745</v>
      </c>
      <c r="B446" s="79" t="s">
        <v>1746</v>
      </c>
      <c r="C446" s="79" t="s">
        <v>1747</v>
      </c>
      <c r="D446" s="79" t="s">
        <v>1748</v>
      </c>
      <c r="E446" s="79" t="s">
        <v>443</v>
      </c>
      <c r="F446" s="79" t="s">
        <v>1749</v>
      </c>
      <c r="G446" s="79" t="s">
        <v>1750</v>
      </c>
      <c r="I446" s="51">
        <f t="shared" si="21"/>
        <v>1.0305843801201529</v>
      </c>
      <c r="J446" s="51" t="str">
        <f t="shared" si="20"/>
        <v>1686</v>
      </c>
      <c r="K446" s="51">
        <f t="shared" si="22"/>
        <v>1944.7127252867285</v>
      </c>
      <c r="M446" s="51" t="s">
        <v>2562</v>
      </c>
      <c r="N446" s="51">
        <v>1944.7127252867285</v>
      </c>
    </row>
    <row r="447" spans="1:14" x14ac:dyDescent="0.25">
      <c r="A447" s="78" t="s">
        <v>1751</v>
      </c>
      <c r="B447" s="79" t="s">
        <v>1143</v>
      </c>
      <c r="C447" s="79" t="s">
        <v>1609</v>
      </c>
      <c r="D447" s="79" t="s">
        <v>1752</v>
      </c>
      <c r="E447" s="79" t="s">
        <v>1753</v>
      </c>
      <c r="F447" s="79" t="s">
        <v>1754</v>
      </c>
      <c r="G447" s="79" t="s">
        <v>1755</v>
      </c>
      <c r="I447" s="51">
        <f t="shared" si="21"/>
        <v>1.0294676806083649</v>
      </c>
      <c r="J447" s="51" t="str">
        <f t="shared" si="20"/>
        <v>1942</v>
      </c>
      <c r="K447" s="51">
        <f t="shared" si="22"/>
        <v>2229.8269961977185</v>
      </c>
      <c r="M447" s="51" t="s">
        <v>2563</v>
      </c>
      <c r="N447" s="51">
        <v>2229.8269961977185</v>
      </c>
    </row>
    <row r="448" spans="1:14" x14ac:dyDescent="0.25">
      <c r="A448" s="78" t="s">
        <v>1756</v>
      </c>
      <c r="B448" s="79" t="s">
        <v>489</v>
      </c>
      <c r="C448" s="79" t="s">
        <v>1067</v>
      </c>
      <c r="D448" s="79" t="s">
        <v>1641</v>
      </c>
      <c r="E448" s="79" t="s">
        <v>391</v>
      </c>
      <c r="F448" s="79" t="s">
        <v>1227</v>
      </c>
      <c r="G448" s="79" t="s">
        <v>1010</v>
      </c>
      <c r="I448" s="51">
        <f t="shared" si="21"/>
        <v>1.032122905027933</v>
      </c>
      <c r="J448" s="51" t="str">
        <f t="shared" si="20"/>
        <v>1313</v>
      </c>
      <c r="K448" s="51">
        <f t="shared" si="22"/>
        <v>1525.477653631285</v>
      </c>
      <c r="M448" s="51" t="s">
        <v>2564</v>
      </c>
      <c r="N448" s="51">
        <v>1525.477653631285</v>
      </c>
    </row>
    <row r="449" spans="1:14" x14ac:dyDescent="0.25">
      <c r="A449" s="78" t="s">
        <v>1757</v>
      </c>
      <c r="B449" s="79" t="s">
        <v>1758</v>
      </c>
      <c r="C449" s="79" t="s">
        <v>1759</v>
      </c>
      <c r="D449" s="79" t="s">
        <v>1760</v>
      </c>
      <c r="E449" s="79" t="s">
        <v>1761</v>
      </c>
      <c r="F449" s="79" t="s">
        <v>1762</v>
      </c>
      <c r="G449" s="79" t="s">
        <v>1763</v>
      </c>
      <c r="I449" s="51">
        <f t="shared" si="21"/>
        <v>1.0226372382569326</v>
      </c>
      <c r="J449" s="51" t="str">
        <f t="shared" si="20"/>
        <v>4951</v>
      </c>
      <c r="K449" s="51">
        <f t="shared" si="22"/>
        <v>5543.7164685908319</v>
      </c>
      <c r="M449" s="51" t="s">
        <v>2565</v>
      </c>
      <c r="N449" s="51">
        <v>5543.7164685908319</v>
      </c>
    </row>
    <row r="450" spans="1:14" x14ac:dyDescent="0.25">
      <c r="A450" s="78" t="s">
        <v>1764</v>
      </c>
      <c r="B450" s="79">
        <v>754</v>
      </c>
      <c r="C450" s="79">
        <v>791</v>
      </c>
      <c r="D450" s="79">
        <v>800</v>
      </c>
      <c r="E450" s="79">
        <v>841</v>
      </c>
      <c r="F450" s="79">
        <v>878</v>
      </c>
      <c r="G450" s="79">
        <v>909</v>
      </c>
      <c r="I450" s="51">
        <f t="shared" si="21"/>
        <v>1.0353075170842825</v>
      </c>
      <c r="J450" s="51" t="str">
        <f t="shared" si="20"/>
        <v>800</v>
      </c>
      <c r="K450" s="51">
        <f t="shared" si="22"/>
        <v>941.09453302961276</v>
      </c>
      <c r="M450" s="51" t="s">
        <v>2566</v>
      </c>
      <c r="N450" s="51">
        <v>941.09453302961276</v>
      </c>
    </row>
    <row r="451" spans="1:14" x14ac:dyDescent="0.25">
      <c r="A451" s="78" t="s">
        <v>1765</v>
      </c>
      <c r="B451" s="79" t="s">
        <v>1766</v>
      </c>
      <c r="C451" s="79" t="s">
        <v>1767</v>
      </c>
      <c r="D451" s="79" t="s">
        <v>1768</v>
      </c>
      <c r="E451" s="79" t="s">
        <v>1769</v>
      </c>
      <c r="F451" s="79" t="s">
        <v>1770</v>
      </c>
      <c r="G451" s="79" t="s">
        <v>1771</v>
      </c>
      <c r="I451" s="51">
        <f t="shared" si="21"/>
        <v>1.0277992277992278</v>
      </c>
      <c r="J451" s="51" t="str">
        <f t="shared" si="20"/>
        <v>2394</v>
      </c>
      <c r="K451" s="51">
        <f t="shared" si="22"/>
        <v>2736.0015444015444</v>
      </c>
      <c r="M451" s="51" t="s">
        <v>2567</v>
      </c>
      <c r="N451" s="51">
        <v>2736.0015444015444</v>
      </c>
    </row>
    <row r="452" spans="1:14" x14ac:dyDescent="0.25">
      <c r="A452" s="78" t="s">
        <v>1772</v>
      </c>
      <c r="B452" s="79" t="s">
        <v>1773</v>
      </c>
      <c r="C452" s="79" t="s">
        <v>1774</v>
      </c>
      <c r="D452" s="79" t="s">
        <v>1486</v>
      </c>
      <c r="E452" s="79" t="s">
        <v>1726</v>
      </c>
      <c r="F452" s="79" t="s">
        <v>1775</v>
      </c>
      <c r="G452" s="79" t="s">
        <v>1776</v>
      </c>
      <c r="I452" s="51">
        <f t="shared" si="21"/>
        <v>1.024</v>
      </c>
      <c r="J452" s="51" t="str">
        <f t="shared" ref="J452:J515" si="23">SUBSTITUTE(D452,CHAR(160),)</f>
        <v>4200</v>
      </c>
      <c r="K452" s="51">
        <f t="shared" si="22"/>
        <v>4718.5920000000006</v>
      </c>
      <c r="M452" s="51" t="s">
        <v>2568</v>
      </c>
      <c r="N452" s="51">
        <v>4718.5920000000006</v>
      </c>
    </row>
    <row r="453" spans="1:14" x14ac:dyDescent="0.25">
      <c r="A453" s="78" t="s">
        <v>1777</v>
      </c>
      <c r="B453" s="79">
        <v>732</v>
      </c>
      <c r="C453" s="79">
        <v>770</v>
      </c>
      <c r="D453" s="79">
        <v>779</v>
      </c>
      <c r="E453" s="79">
        <v>820</v>
      </c>
      <c r="F453" s="79">
        <v>856</v>
      </c>
      <c r="G453" s="79">
        <v>887</v>
      </c>
      <c r="I453" s="51">
        <f t="shared" si="21"/>
        <v>1.0362149532710281</v>
      </c>
      <c r="J453" s="51" t="str">
        <f t="shared" si="23"/>
        <v>779</v>
      </c>
      <c r="K453" s="51">
        <f t="shared" si="22"/>
        <v>919.12266355140196</v>
      </c>
      <c r="M453" s="51" t="s">
        <v>2361</v>
      </c>
      <c r="N453" s="51">
        <v>919.12266355140196</v>
      </c>
    </row>
    <row r="454" spans="1:14" x14ac:dyDescent="0.25">
      <c r="A454" s="78" t="s">
        <v>1778</v>
      </c>
      <c r="B454" s="79">
        <v>894</v>
      </c>
      <c r="C454" s="79">
        <v>932</v>
      </c>
      <c r="D454" s="79">
        <v>942</v>
      </c>
      <c r="E454" s="79">
        <v>989</v>
      </c>
      <c r="F454" s="79" t="s">
        <v>1407</v>
      </c>
      <c r="G454" s="79" t="s">
        <v>893</v>
      </c>
      <c r="I454" s="51">
        <f t="shared" si="21"/>
        <v>1.0349175557710961</v>
      </c>
      <c r="J454" s="51" t="str">
        <f t="shared" si="23"/>
        <v>942</v>
      </c>
      <c r="K454" s="51">
        <f t="shared" si="22"/>
        <v>1104.2570320077596</v>
      </c>
      <c r="M454" s="51" t="s">
        <v>2427</v>
      </c>
      <c r="N454" s="51">
        <v>1104.2570320077596</v>
      </c>
    </row>
    <row r="455" spans="1:14" x14ac:dyDescent="0.25">
      <c r="A455" s="78" t="s">
        <v>1779</v>
      </c>
      <c r="B455" s="79">
        <v>767</v>
      </c>
      <c r="C455" s="79">
        <v>803</v>
      </c>
      <c r="D455" s="79">
        <v>812</v>
      </c>
      <c r="E455" s="79">
        <v>854</v>
      </c>
      <c r="F455" s="79">
        <v>891</v>
      </c>
      <c r="G455" s="79">
        <v>923</v>
      </c>
      <c r="I455" s="51">
        <f t="shared" si="21"/>
        <v>1.0359147025813693</v>
      </c>
      <c r="J455" s="51" t="str">
        <f t="shared" si="23"/>
        <v>812</v>
      </c>
      <c r="K455" s="51">
        <f t="shared" si="22"/>
        <v>956.14927048260392</v>
      </c>
      <c r="M455" s="51" t="s">
        <v>2569</v>
      </c>
      <c r="N455" s="51">
        <v>956.14927048260392</v>
      </c>
    </row>
    <row r="456" spans="1:14" x14ac:dyDescent="0.25">
      <c r="A456" s="78" t="s">
        <v>1780</v>
      </c>
      <c r="B456" s="79" t="s">
        <v>1781</v>
      </c>
      <c r="C456" s="79" t="s">
        <v>1576</v>
      </c>
      <c r="D456" s="79" t="s">
        <v>1782</v>
      </c>
      <c r="E456" s="79" t="s">
        <v>1783</v>
      </c>
      <c r="F456" s="79" t="s">
        <v>1784</v>
      </c>
      <c r="G456" s="79" t="s">
        <v>1785</v>
      </c>
      <c r="I456" s="51">
        <f t="shared" si="21"/>
        <v>1.023090945918574</v>
      </c>
      <c r="J456" s="51" t="str">
        <f t="shared" si="23"/>
        <v>4605</v>
      </c>
      <c r="K456" s="51">
        <f t="shared" si="22"/>
        <v>5167.6323678347171</v>
      </c>
      <c r="M456" s="51" t="s">
        <v>2570</v>
      </c>
      <c r="N456" s="51">
        <v>5167.6323678347171</v>
      </c>
    </row>
    <row r="457" spans="1:14" x14ac:dyDescent="0.25">
      <c r="A457" s="78" t="s">
        <v>1786</v>
      </c>
      <c r="B457" s="79" t="s">
        <v>1097</v>
      </c>
      <c r="C457" s="79" t="s">
        <v>851</v>
      </c>
      <c r="D457" s="79" t="s">
        <v>1787</v>
      </c>
      <c r="E457" s="79" t="s">
        <v>481</v>
      </c>
      <c r="F457" s="79" t="s">
        <v>1788</v>
      </c>
      <c r="G457" s="79" t="s">
        <v>794</v>
      </c>
      <c r="I457" s="51">
        <f t="shared" si="21"/>
        <v>1.0314232902033271</v>
      </c>
      <c r="J457" s="51" t="str">
        <f t="shared" si="23"/>
        <v>1490</v>
      </c>
      <c r="K457" s="51">
        <f t="shared" si="22"/>
        <v>1726.6025878003695</v>
      </c>
      <c r="M457" s="51" t="s">
        <v>2571</v>
      </c>
      <c r="N457" s="51">
        <v>1726.6025878003695</v>
      </c>
    </row>
    <row r="458" spans="1:14" x14ac:dyDescent="0.25">
      <c r="A458" s="78" t="s">
        <v>1789</v>
      </c>
      <c r="B458" s="79">
        <v>962</v>
      </c>
      <c r="C458" s="79" t="s">
        <v>1790</v>
      </c>
      <c r="D458" s="79" t="s">
        <v>1791</v>
      </c>
      <c r="E458" s="79" t="s">
        <v>1475</v>
      </c>
      <c r="F458" s="79" t="s">
        <v>400</v>
      </c>
      <c r="G458" s="79" t="s">
        <v>1792</v>
      </c>
      <c r="I458" s="51">
        <f t="shared" si="21"/>
        <v>1.0339588918677391</v>
      </c>
      <c r="J458" s="51" t="str">
        <f t="shared" si="23"/>
        <v>1022</v>
      </c>
      <c r="K458" s="51">
        <f t="shared" si="22"/>
        <v>1196.2904378909741</v>
      </c>
      <c r="M458" s="51" t="s">
        <v>2572</v>
      </c>
      <c r="N458" s="51">
        <v>1196.2904378909741</v>
      </c>
    </row>
    <row r="459" spans="1:14" x14ac:dyDescent="0.25">
      <c r="A459" s="78" t="s">
        <v>1793</v>
      </c>
      <c r="B459" s="79" t="s">
        <v>1653</v>
      </c>
      <c r="C459" s="79" t="s">
        <v>1419</v>
      </c>
      <c r="D459" s="79" t="s">
        <v>1658</v>
      </c>
      <c r="E459" s="79" t="s">
        <v>1228</v>
      </c>
      <c r="F459" s="79" t="s">
        <v>1794</v>
      </c>
      <c r="G459" s="79" t="s">
        <v>1795</v>
      </c>
      <c r="I459" s="51">
        <f t="shared" si="21"/>
        <v>1.0316109422492401</v>
      </c>
      <c r="J459" s="51" t="str">
        <f t="shared" si="23"/>
        <v>1513</v>
      </c>
      <c r="K459" s="51">
        <f t="shared" si="22"/>
        <v>1750.6437689969605</v>
      </c>
      <c r="M459" s="51" t="s">
        <v>2573</v>
      </c>
      <c r="N459" s="51">
        <v>1750.6437689969605</v>
      </c>
    </row>
    <row r="460" spans="1:14" x14ac:dyDescent="0.25">
      <c r="A460" s="78" t="s">
        <v>1796</v>
      </c>
      <c r="B460" s="79" t="s">
        <v>1797</v>
      </c>
      <c r="C460" s="79" t="s">
        <v>1798</v>
      </c>
      <c r="D460" s="79" t="s">
        <v>1799</v>
      </c>
      <c r="E460" s="79" t="s">
        <v>1800</v>
      </c>
      <c r="F460" s="79" t="s">
        <v>1801</v>
      </c>
      <c r="G460" s="79" t="s">
        <v>131</v>
      </c>
      <c r="I460" s="51">
        <f t="shared" si="21"/>
        <v>1.0292425695110259</v>
      </c>
      <c r="J460" s="51" t="str">
        <f t="shared" si="23"/>
        <v>1916</v>
      </c>
      <c r="K460" s="51">
        <f t="shared" si="22"/>
        <v>2209.7837967401724</v>
      </c>
      <c r="M460" s="51" t="s">
        <v>2574</v>
      </c>
      <c r="N460" s="51">
        <v>2209.7837967401724</v>
      </c>
    </row>
    <row r="461" spans="1:14" x14ac:dyDescent="0.25">
      <c r="A461" s="78" t="s">
        <v>2153</v>
      </c>
      <c r="B461" s="79" t="s">
        <v>1802</v>
      </c>
      <c r="C461" s="79" t="s">
        <v>1803</v>
      </c>
      <c r="D461" s="79" t="s">
        <v>1804</v>
      </c>
      <c r="E461" s="79" t="s">
        <v>1805</v>
      </c>
      <c r="F461" s="79" t="s">
        <v>1806</v>
      </c>
      <c r="G461" s="79" t="s">
        <v>1807</v>
      </c>
      <c r="I461" s="51">
        <f t="shared" si="21"/>
        <v>1.015895417069004</v>
      </c>
      <c r="J461" s="51" t="str">
        <f t="shared" si="23"/>
        <v>12762</v>
      </c>
      <c r="K461" s="51">
        <f t="shared" si="22"/>
        <v>13894.401619252767</v>
      </c>
      <c r="M461" s="51" t="s">
        <v>2575</v>
      </c>
      <c r="N461" s="51">
        <v>13894.401619252767</v>
      </c>
    </row>
    <row r="462" spans="1:14" x14ac:dyDescent="0.25">
      <c r="A462" s="78" t="s">
        <v>1808</v>
      </c>
      <c r="B462" s="79">
        <v>925</v>
      </c>
      <c r="C462" s="79">
        <v>968</v>
      </c>
      <c r="D462" s="79">
        <v>979</v>
      </c>
      <c r="E462" s="79" t="s">
        <v>617</v>
      </c>
      <c r="F462" s="79" t="s">
        <v>816</v>
      </c>
      <c r="G462" s="79" t="s">
        <v>1200</v>
      </c>
      <c r="I462" s="51">
        <f t="shared" si="21"/>
        <v>1.0345471521942111</v>
      </c>
      <c r="J462" s="51" t="str">
        <f t="shared" si="23"/>
        <v>979</v>
      </c>
      <c r="K462" s="51">
        <f t="shared" si="22"/>
        <v>1146.278244631186</v>
      </c>
      <c r="M462" s="51" t="s">
        <v>2576</v>
      </c>
      <c r="N462" s="51">
        <v>1146.278244631186</v>
      </c>
    </row>
    <row r="463" spans="1:14" x14ac:dyDescent="0.25">
      <c r="A463" s="78" t="s">
        <v>1809</v>
      </c>
      <c r="B463" s="79">
        <v>701</v>
      </c>
      <c r="C463" s="79">
        <v>777</v>
      </c>
      <c r="D463" s="79">
        <v>789</v>
      </c>
      <c r="E463" s="79">
        <v>833</v>
      </c>
      <c r="F463" s="79">
        <v>870</v>
      </c>
      <c r="G463" s="79">
        <v>901</v>
      </c>
      <c r="I463" s="51">
        <f t="shared" si="21"/>
        <v>1.035632183908046</v>
      </c>
      <c r="J463" s="51" t="str">
        <f t="shared" si="23"/>
        <v>789</v>
      </c>
      <c r="K463" s="51">
        <f t="shared" si="22"/>
        <v>933.10459770114949</v>
      </c>
      <c r="M463" s="51" t="s">
        <v>2577</v>
      </c>
      <c r="N463" s="51">
        <v>933.10459770114949</v>
      </c>
    </row>
    <row r="464" spans="1:14" x14ac:dyDescent="0.25">
      <c r="A464" s="78" t="s">
        <v>1810</v>
      </c>
      <c r="B464" s="79" t="s">
        <v>572</v>
      </c>
      <c r="C464" s="79" t="s">
        <v>702</v>
      </c>
      <c r="D464" s="79" t="s">
        <v>1677</v>
      </c>
      <c r="E464" s="79" t="s">
        <v>185</v>
      </c>
      <c r="F464" s="79" t="s">
        <v>81</v>
      </c>
      <c r="G464" s="79" t="s">
        <v>1092</v>
      </c>
      <c r="I464" s="51">
        <f t="shared" si="21"/>
        <v>1.0335790335790336</v>
      </c>
      <c r="J464" s="51" t="str">
        <f t="shared" si="23"/>
        <v>1117</v>
      </c>
      <c r="K464" s="51">
        <f t="shared" si="22"/>
        <v>1304.3767403767404</v>
      </c>
      <c r="M464" s="51" t="s">
        <v>2578</v>
      </c>
      <c r="N464" s="51">
        <v>1304.3767403767404</v>
      </c>
    </row>
    <row r="465" spans="1:14" x14ac:dyDescent="0.25">
      <c r="A465" s="78" t="s">
        <v>1811</v>
      </c>
      <c r="B465" s="79" t="s">
        <v>1812</v>
      </c>
      <c r="C465" s="79" t="s">
        <v>1813</v>
      </c>
      <c r="D465" s="79" t="s">
        <v>1814</v>
      </c>
      <c r="E465" s="79" t="s">
        <v>1815</v>
      </c>
      <c r="F465" s="79" t="s">
        <v>1816</v>
      </c>
      <c r="G465" s="79" t="s">
        <v>1817</v>
      </c>
      <c r="I465" s="51">
        <f t="shared" si="21"/>
        <v>1.0216541843047866</v>
      </c>
      <c r="J465" s="51" t="str">
        <f t="shared" si="23"/>
        <v>5750</v>
      </c>
      <c r="K465" s="51">
        <f t="shared" si="22"/>
        <v>6410.8800065125361</v>
      </c>
      <c r="M465" s="51" t="s">
        <v>2579</v>
      </c>
      <c r="N465" s="51">
        <v>6410.8800065125361</v>
      </c>
    </row>
    <row r="466" spans="1:14" x14ac:dyDescent="0.25">
      <c r="A466" s="78" t="s">
        <v>1818</v>
      </c>
      <c r="B466" s="79" t="s">
        <v>1819</v>
      </c>
      <c r="C466" s="79" t="s">
        <v>1820</v>
      </c>
      <c r="D466" s="79" t="s">
        <v>1821</v>
      </c>
      <c r="E466" s="79" t="s">
        <v>1822</v>
      </c>
      <c r="F466" s="79" t="s">
        <v>1823</v>
      </c>
      <c r="G466" s="79" t="s">
        <v>1824</v>
      </c>
      <c r="I466" s="51">
        <f t="shared" si="21"/>
        <v>1.0315315315315314</v>
      </c>
      <c r="J466" s="51" t="str">
        <f t="shared" si="23"/>
        <v>1428</v>
      </c>
      <c r="K466" s="51">
        <f t="shared" si="22"/>
        <v>1653.5450450450448</v>
      </c>
      <c r="M466" s="51" t="s">
        <v>2580</v>
      </c>
      <c r="N466" s="51">
        <v>1653.5450450450448</v>
      </c>
    </row>
    <row r="467" spans="1:14" x14ac:dyDescent="0.25">
      <c r="A467" s="78" t="s">
        <v>1825</v>
      </c>
      <c r="B467" s="79" t="s">
        <v>1826</v>
      </c>
      <c r="C467" s="79" t="s">
        <v>1827</v>
      </c>
      <c r="D467" s="79" t="s">
        <v>1828</v>
      </c>
      <c r="E467" s="79" t="s">
        <v>1829</v>
      </c>
      <c r="F467" s="79" t="s">
        <v>1830</v>
      </c>
      <c r="G467" s="79" t="s">
        <v>1831</v>
      </c>
      <c r="I467" s="51">
        <f t="shared" si="21"/>
        <v>1.0271944922547331</v>
      </c>
      <c r="J467" s="51" t="str">
        <f t="shared" si="23"/>
        <v>2693</v>
      </c>
      <c r="K467" s="51">
        <f t="shared" si="22"/>
        <v>3065.1483648881235</v>
      </c>
      <c r="M467" s="51" t="s">
        <v>2581</v>
      </c>
      <c r="N467" s="51">
        <v>3065.1483648881235</v>
      </c>
    </row>
    <row r="468" spans="1:14" x14ac:dyDescent="0.25">
      <c r="A468" s="78" t="s">
        <v>1832</v>
      </c>
      <c r="B468" s="79">
        <v>848</v>
      </c>
      <c r="C468" s="79">
        <v>900</v>
      </c>
      <c r="D468" s="79">
        <v>911</v>
      </c>
      <c r="E468" s="79">
        <v>958</v>
      </c>
      <c r="F468" s="79">
        <v>999</v>
      </c>
      <c r="G468" s="79" t="s">
        <v>1833</v>
      </c>
      <c r="I468" s="51">
        <f t="shared" si="21"/>
        <v>1.035035035035035</v>
      </c>
      <c r="J468" s="51" t="str">
        <f t="shared" si="23"/>
        <v>911</v>
      </c>
      <c r="K468" s="51">
        <f t="shared" si="22"/>
        <v>1070.2262262262261</v>
      </c>
      <c r="M468" s="51" t="s">
        <v>2322</v>
      </c>
      <c r="N468" s="51">
        <v>1070.2262262262261</v>
      </c>
    </row>
    <row r="469" spans="1:14" x14ac:dyDescent="0.25">
      <c r="A469" s="78" t="s">
        <v>1834</v>
      </c>
      <c r="B469" s="79">
        <v>996</v>
      </c>
      <c r="C469" s="79">
        <v>824</v>
      </c>
      <c r="D469" s="79">
        <v>858</v>
      </c>
      <c r="E469" s="79">
        <v>921</v>
      </c>
      <c r="F469" s="79">
        <v>984</v>
      </c>
      <c r="G469" s="79" t="s">
        <v>305</v>
      </c>
      <c r="I469" s="51">
        <f t="shared" si="21"/>
        <v>1.0609756097560976</v>
      </c>
      <c r="J469" s="51" t="str">
        <f t="shared" si="23"/>
        <v>858</v>
      </c>
      <c r="K469" s="51">
        <f t="shared" si="22"/>
        <v>1107.6585365853659</v>
      </c>
      <c r="M469" s="51" t="s">
        <v>2297</v>
      </c>
      <c r="N469" s="51">
        <v>1107.6585365853659</v>
      </c>
    </row>
    <row r="470" spans="1:14" x14ac:dyDescent="0.25">
      <c r="A470" s="78" t="s">
        <v>2109</v>
      </c>
      <c r="B470" s="79" t="s">
        <v>1835</v>
      </c>
      <c r="C470" s="79" t="s">
        <v>1836</v>
      </c>
      <c r="D470" s="79" t="s">
        <v>1837</v>
      </c>
      <c r="E470" s="79" t="s">
        <v>1838</v>
      </c>
      <c r="F470" s="79" t="s">
        <v>1839</v>
      </c>
      <c r="G470" s="79" t="s">
        <v>1840</v>
      </c>
      <c r="I470" s="51">
        <f t="shared" si="21"/>
        <v>1.0128595268479434</v>
      </c>
      <c r="J470" s="51" t="str">
        <f t="shared" si="23"/>
        <v>19425</v>
      </c>
      <c r="K470" s="51">
        <f t="shared" si="22"/>
        <v>20901.36919603416</v>
      </c>
      <c r="M470" s="51" t="s">
        <v>2582</v>
      </c>
      <c r="N470" s="51">
        <v>20901.36919603416</v>
      </c>
    </row>
    <row r="471" spans="1:14" x14ac:dyDescent="0.25">
      <c r="A471" s="78" t="s">
        <v>1841</v>
      </c>
      <c r="B471" s="79">
        <v>773</v>
      </c>
      <c r="C471" s="79">
        <v>804</v>
      </c>
      <c r="D471" s="79">
        <v>812</v>
      </c>
      <c r="E471" s="79">
        <v>854</v>
      </c>
      <c r="F471" s="79">
        <v>891</v>
      </c>
      <c r="G471" s="79">
        <v>923</v>
      </c>
      <c r="I471" s="51">
        <f t="shared" si="21"/>
        <v>1.0359147025813693</v>
      </c>
      <c r="J471" s="51" t="str">
        <f t="shared" si="23"/>
        <v>812</v>
      </c>
      <c r="K471" s="51">
        <f t="shared" si="22"/>
        <v>956.14927048260392</v>
      </c>
      <c r="M471" s="51" t="s">
        <v>2569</v>
      </c>
      <c r="N471" s="51">
        <v>956.14927048260392</v>
      </c>
    </row>
    <row r="472" spans="1:14" x14ac:dyDescent="0.25">
      <c r="A472" s="78" t="s">
        <v>1842</v>
      </c>
      <c r="B472" s="79" t="s">
        <v>1843</v>
      </c>
      <c r="C472" s="79" t="s">
        <v>480</v>
      </c>
      <c r="D472" s="79" t="s">
        <v>553</v>
      </c>
      <c r="E472" s="79" t="s">
        <v>943</v>
      </c>
      <c r="F472" s="79" t="s">
        <v>829</v>
      </c>
      <c r="G472" s="79" t="s">
        <v>946</v>
      </c>
      <c r="I472" s="51">
        <f t="shared" si="21"/>
        <v>1.0321100917431192</v>
      </c>
      <c r="J472" s="51" t="str">
        <f t="shared" si="23"/>
        <v>1400</v>
      </c>
      <c r="K472" s="51">
        <f t="shared" si="22"/>
        <v>1625.5733944954127</v>
      </c>
      <c r="M472" s="51" t="s">
        <v>2583</v>
      </c>
      <c r="N472" s="51">
        <v>1625.5733944954127</v>
      </c>
    </row>
    <row r="473" spans="1:14" x14ac:dyDescent="0.25">
      <c r="A473" s="78" t="s">
        <v>1844</v>
      </c>
      <c r="B473" s="79" t="s">
        <v>1845</v>
      </c>
      <c r="C473" s="79" t="s">
        <v>1846</v>
      </c>
      <c r="D473" s="79" t="s">
        <v>1847</v>
      </c>
      <c r="E473" s="79" t="s">
        <v>1848</v>
      </c>
      <c r="F473" s="79" t="s">
        <v>1849</v>
      </c>
      <c r="G473" s="79" t="s">
        <v>1850</v>
      </c>
      <c r="I473" s="51">
        <f t="shared" si="21"/>
        <v>1.0218187874750166</v>
      </c>
      <c r="J473" s="51" t="str">
        <f t="shared" si="23"/>
        <v>5626</v>
      </c>
      <c r="K473" s="51">
        <f t="shared" si="22"/>
        <v>6268.8582611592274</v>
      </c>
      <c r="M473" s="51" t="s">
        <v>2584</v>
      </c>
      <c r="N473" s="51">
        <v>6268.8582611592274</v>
      </c>
    </row>
    <row r="474" spans="1:14" x14ac:dyDescent="0.25">
      <c r="A474" s="78" t="s">
        <v>1851</v>
      </c>
      <c r="B474" s="79" t="s">
        <v>1852</v>
      </c>
      <c r="C474" s="79" t="s">
        <v>1853</v>
      </c>
      <c r="D474" s="79" t="s">
        <v>1854</v>
      </c>
      <c r="E474" s="79" t="s">
        <v>1855</v>
      </c>
      <c r="F474" s="79" t="s">
        <v>1856</v>
      </c>
      <c r="G474" s="79" t="s">
        <v>1857</v>
      </c>
      <c r="I474" s="51">
        <f t="shared" si="21"/>
        <v>1.0247162673392181</v>
      </c>
      <c r="J474" s="51" t="str">
        <f t="shared" si="23"/>
        <v>3684</v>
      </c>
      <c r="K474" s="51">
        <f t="shared" si="22"/>
        <v>4163.4221941992428</v>
      </c>
      <c r="M474" s="51" t="s">
        <v>2585</v>
      </c>
      <c r="N474" s="51">
        <v>4163.4221941992428</v>
      </c>
    </row>
    <row r="475" spans="1:14" x14ac:dyDescent="0.25">
      <c r="A475" s="78" t="s">
        <v>1858</v>
      </c>
      <c r="B475" s="79" t="s">
        <v>1042</v>
      </c>
      <c r="C475" s="79" t="s">
        <v>731</v>
      </c>
      <c r="D475" s="79" t="s">
        <v>1750</v>
      </c>
      <c r="E475" s="79" t="s">
        <v>534</v>
      </c>
      <c r="F475" s="79" t="s">
        <v>128</v>
      </c>
      <c r="G475" s="79" t="s">
        <v>1859</v>
      </c>
      <c r="I475" s="51">
        <f t="shared" si="21"/>
        <v>1.0298288508557458</v>
      </c>
      <c r="J475" s="51" t="str">
        <f t="shared" si="23"/>
        <v>1887</v>
      </c>
      <c r="K475" s="51">
        <f t="shared" si="22"/>
        <v>2168.8195599022006</v>
      </c>
      <c r="M475" s="51" t="s">
        <v>2586</v>
      </c>
      <c r="N475" s="51">
        <v>2168.8195599022006</v>
      </c>
    </row>
    <row r="476" spans="1:14" x14ac:dyDescent="0.25">
      <c r="A476" s="78" t="s">
        <v>1860</v>
      </c>
      <c r="B476" s="79" t="s">
        <v>1452</v>
      </c>
      <c r="C476" s="79" t="s">
        <v>1861</v>
      </c>
      <c r="D476" s="79" t="s">
        <v>1862</v>
      </c>
      <c r="E476" s="79" t="s">
        <v>1148</v>
      </c>
      <c r="F476" s="79" t="s">
        <v>1863</v>
      </c>
      <c r="G476" s="79" t="s">
        <v>1078</v>
      </c>
      <c r="I476" s="51">
        <f t="shared" si="21"/>
        <v>1.0298578199052133</v>
      </c>
      <c r="J476" s="51" t="str">
        <f t="shared" si="23"/>
        <v>1944</v>
      </c>
      <c r="K476" s="51">
        <f t="shared" si="22"/>
        <v>2237.8810426540285</v>
      </c>
      <c r="M476" s="51" t="s">
        <v>2587</v>
      </c>
      <c r="N476" s="51">
        <v>2237.8810426540285</v>
      </c>
    </row>
    <row r="477" spans="1:14" x14ac:dyDescent="0.25">
      <c r="A477" s="78" t="s">
        <v>1864</v>
      </c>
      <c r="B477" s="79" t="s">
        <v>440</v>
      </c>
      <c r="C477" s="79" t="s">
        <v>517</v>
      </c>
      <c r="D477" s="79" t="s">
        <v>416</v>
      </c>
      <c r="E477" s="79" t="s">
        <v>1195</v>
      </c>
      <c r="F477" s="79" t="s">
        <v>1865</v>
      </c>
      <c r="G477" s="79" t="s">
        <v>1477</v>
      </c>
      <c r="I477" s="51">
        <f t="shared" si="21"/>
        <v>1.0327526132404181</v>
      </c>
      <c r="J477" s="51" t="str">
        <f t="shared" si="23"/>
        <v>1317</v>
      </c>
      <c r="K477" s="51">
        <f t="shared" si="22"/>
        <v>1530.5393728222996</v>
      </c>
      <c r="M477" s="51" t="s">
        <v>2588</v>
      </c>
      <c r="N477" s="51">
        <v>1530.5393728222996</v>
      </c>
    </row>
    <row r="478" spans="1:14" x14ac:dyDescent="0.25">
      <c r="A478" s="78" t="s">
        <v>1866</v>
      </c>
      <c r="B478" s="79">
        <v>692</v>
      </c>
      <c r="C478" s="79">
        <v>759</v>
      </c>
      <c r="D478" s="79">
        <v>769</v>
      </c>
      <c r="E478" s="79">
        <v>812</v>
      </c>
      <c r="F478" s="79">
        <v>848</v>
      </c>
      <c r="G478" s="79">
        <v>879</v>
      </c>
      <c r="I478" s="51">
        <f t="shared" si="21"/>
        <v>1.0365566037735849</v>
      </c>
      <c r="J478" s="51" t="str">
        <f t="shared" si="23"/>
        <v>769</v>
      </c>
      <c r="K478" s="51">
        <f t="shared" si="22"/>
        <v>911.13325471698113</v>
      </c>
      <c r="M478" s="51" t="s">
        <v>2450</v>
      </c>
      <c r="N478" s="51">
        <v>911.13325471698113</v>
      </c>
    </row>
    <row r="479" spans="1:14" x14ac:dyDescent="0.25">
      <c r="A479" s="78" t="s">
        <v>1867</v>
      </c>
      <c r="B479" s="79">
        <v>888</v>
      </c>
      <c r="C479" s="79">
        <v>933</v>
      </c>
      <c r="D479" s="79">
        <v>944</v>
      </c>
      <c r="E479" s="79">
        <v>991</v>
      </c>
      <c r="F479" s="79" t="s">
        <v>1833</v>
      </c>
      <c r="G479" s="79" t="s">
        <v>397</v>
      </c>
      <c r="I479" s="51">
        <f t="shared" si="21"/>
        <v>1.0348162475822051</v>
      </c>
      <c r="J479" s="51" t="str">
        <f t="shared" si="23"/>
        <v>944</v>
      </c>
      <c r="K479" s="51">
        <f t="shared" si="22"/>
        <v>1107.2533849129595</v>
      </c>
      <c r="M479" s="51" t="s">
        <v>2589</v>
      </c>
      <c r="N479" s="51">
        <v>1107.2533849129595</v>
      </c>
    </row>
    <row r="480" spans="1:14" x14ac:dyDescent="0.25">
      <c r="A480" s="78" t="s">
        <v>1868</v>
      </c>
      <c r="B480" s="79" t="s">
        <v>1869</v>
      </c>
      <c r="C480" s="79" t="s">
        <v>1870</v>
      </c>
      <c r="D480" s="79" t="s">
        <v>1042</v>
      </c>
      <c r="E480" s="79" t="s">
        <v>1100</v>
      </c>
      <c r="F480" s="79" t="s">
        <v>1871</v>
      </c>
      <c r="G480" s="79" t="s">
        <v>1872</v>
      </c>
      <c r="I480" s="51">
        <f t="shared" si="21"/>
        <v>1.0300713557594292</v>
      </c>
      <c r="J480" s="51" t="str">
        <f t="shared" si="23"/>
        <v>1807</v>
      </c>
      <c r="K480" s="51">
        <f t="shared" si="22"/>
        <v>2081.7742099898064</v>
      </c>
      <c r="M480" s="51" t="s">
        <v>2406</v>
      </c>
      <c r="N480" s="51">
        <v>2081.7742099898064</v>
      </c>
    </row>
    <row r="481" spans="1:14" x14ac:dyDescent="0.25">
      <c r="A481" s="78" t="s">
        <v>1873</v>
      </c>
      <c r="B481" s="79">
        <v>738</v>
      </c>
      <c r="C481" s="79">
        <v>772</v>
      </c>
      <c r="D481" s="79">
        <v>780</v>
      </c>
      <c r="E481" s="79">
        <v>820</v>
      </c>
      <c r="F481" s="79">
        <v>857</v>
      </c>
      <c r="G481" s="79">
        <v>888</v>
      </c>
      <c r="I481" s="51">
        <f t="shared" si="21"/>
        <v>1.0361726954492416</v>
      </c>
      <c r="J481" s="51" t="str">
        <f t="shared" si="23"/>
        <v>780</v>
      </c>
      <c r="K481" s="51">
        <f t="shared" si="22"/>
        <v>920.12135355892656</v>
      </c>
      <c r="M481" s="51" t="s">
        <v>2590</v>
      </c>
      <c r="N481" s="51">
        <v>920.12135355892656</v>
      </c>
    </row>
    <row r="482" spans="1:14" x14ac:dyDescent="0.25">
      <c r="A482" s="78" t="s">
        <v>1874</v>
      </c>
      <c r="B482" s="79" t="s">
        <v>1875</v>
      </c>
      <c r="C482" s="79" t="s">
        <v>705</v>
      </c>
      <c r="D482" s="79" t="s">
        <v>1876</v>
      </c>
      <c r="E482" s="79" t="s">
        <v>969</v>
      </c>
      <c r="F482" s="79" t="s">
        <v>1336</v>
      </c>
      <c r="G482" s="79" t="s">
        <v>1416</v>
      </c>
      <c r="I482" s="51">
        <f t="shared" si="21"/>
        <v>1.0310249307479225</v>
      </c>
      <c r="J482" s="51" t="str">
        <f t="shared" si="23"/>
        <v>1660</v>
      </c>
      <c r="K482" s="51">
        <f t="shared" si="22"/>
        <v>1918.7373961218836</v>
      </c>
      <c r="M482" s="51" t="s">
        <v>2591</v>
      </c>
      <c r="N482" s="51">
        <v>1918.7373961218836</v>
      </c>
    </row>
    <row r="483" spans="1:14" x14ac:dyDescent="0.25">
      <c r="A483" s="78" t="s">
        <v>1877</v>
      </c>
      <c r="B483" s="79">
        <v>944</v>
      </c>
      <c r="C483" s="79">
        <v>987</v>
      </c>
      <c r="D483" s="79">
        <v>997</v>
      </c>
      <c r="E483" s="79" t="s">
        <v>1676</v>
      </c>
      <c r="F483" s="79" t="s">
        <v>1878</v>
      </c>
      <c r="G483" s="79" t="s">
        <v>201</v>
      </c>
      <c r="I483" s="51">
        <f t="shared" si="21"/>
        <v>1.0348304307974336</v>
      </c>
      <c r="J483" s="51" t="str">
        <f t="shared" si="23"/>
        <v>997</v>
      </c>
      <c r="K483" s="51">
        <f t="shared" si="22"/>
        <v>1168.3235563703026</v>
      </c>
      <c r="M483" s="51" t="s">
        <v>2592</v>
      </c>
      <c r="N483" s="51">
        <v>1168.3235563703026</v>
      </c>
    </row>
    <row r="484" spans="1:14" x14ac:dyDescent="0.25">
      <c r="A484" s="78" t="s">
        <v>1879</v>
      </c>
      <c r="B484" s="79" t="s">
        <v>1880</v>
      </c>
      <c r="C484" s="79" t="s">
        <v>565</v>
      </c>
      <c r="D484" s="79" t="s">
        <v>1708</v>
      </c>
      <c r="E484" s="79" t="s">
        <v>1234</v>
      </c>
      <c r="F484" s="79" t="s">
        <v>1881</v>
      </c>
      <c r="G484" s="79" t="s">
        <v>1882</v>
      </c>
      <c r="I484" s="51">
        <f t="shared" si="21"/>
        <v>1.0314199395770394</v>
      </c>
      <c r="J484" s="51" t="str">
        <f t="shared" si="23"/>
        <v>1521</v>
      </c>
      <c r="K484" s="51">
        <f t="shared" si="22"/>
        <v>1760.6338368580061</v>
      </c>
      <c r="M484" s="51" t="s">
        <v>2593</v>
      </c>
      <c r="N484" s="51">
        <v>1760.6338368580061</v>
      </c>
    </row>
    <row r="485" spans="1:14" x14ac:dyDescent="0.25">
      <c r="A485" s="78" t="s">
        <v>1883</v>
      </c>
      <c r="B485" s="79" t="s">
        <v>1884</v>
      </c>
      <c r="C485" s="79" t="s">
        <v>1885</v>
      </c>
      <c r="D485" s="79" t="s">
        <v>1886</v>
      </c>
      <c r="E485" s="79" t="s">
        <v>1887</v>
      </c>
      <c r="F485" s="79" t="s">
        <v>746</v>
      </c>
      <c r="G485" s="79" t="s">
        <v>1888</v>
      </c>
      <c r="I485" s="51">
        <f t="shared" si="21"/>
        <v>1.0263076446920458</v>
      </c>
      <c r="J485" s="51" t="str">
        <f t="shared" si="23"/>
        <v>2999</v>
      </c>
      <c r="K485" s="51">
        <f t="shared" si="22"/>
        <v>3403.236149798824</v>
      </c>
      <c r="M485" s="51" t="s">
        <v>2594</v>
      </c>
      <c r="N485" s="51">
        <v>3403.236149798824</v>
      </c>
    </row>
    <row r="486" spans="1:14" x14ac:dyDescent="0.25">
      <c r="A486" s="78" t="s">
        <v>1889</v>
      </c>
      <c r="B486" s="79" t="s">
        <v>1890</v>
      </c>
      <c r="C486" s="79" t="s">
        <v>1891</v>
      </c>
      <c r="D486" s="79" t="s">
        <v>1892</v>
      </c>
      <c r="E486" s="79" t="s">
        <v>1893</v>
      </c>
      <c r="F486" s="79" t="s">
        <v>1894</v>
      </c>
      <c r="G486" s="79" t="s">
        <v>1895</v>
      </c>
      <c r="I486" s="51">
        <f t="shared" si="21"/>
        <v>1.025236593059937</v>
      </c>
      <c r="J486" s="51" t="str">
        <f t="shared" si="23"/>
        <v>3541</v>
      </c>
      <c r="K486" s="51">
        <f t="shared" si="22"/>
        <v>3998.4227129337542</v>
      </c>
      <c r="M486" s="51" t="s">
        <v>2595</v>
      </c>
      <c r="N486" s="51">
        <v>3998.4227129337542</v>
      </c>
    </row>
    <row r="487" spans="1:14" x14ac:dyDescent="0.25">
      <c r="A487" s="78" t="s">
        <v>1896</v>
      </c>
      <c r="B487" s="79" t="s">
        <v>267</v>
      </c>
      <c r="C487" s="79" t="s">
        <v>1533</v>
      </c>
      <c r="D487" s="79" t="s">
        <v>1897</v>
      </c>
      <c r="E487" s="79" t="s">
        <v>361</v>
      </c>
      <c r="F487" s="79" t="s">
        <v>1898</v>
      </c>
      <c r="G487" s="79" t="s">
        <v>1899</v>
      </c>
      <c r="I487" s="51">
        <f t="shared" si="21"/>
        <v>1.0305630026809651</v>
      </c>
      <c r="J487" s="51" t="str">
        <f t="shared" si="23"/>
        <v>1718</v>
      </c>
      <c r="K487" s="51">
        <f t="shared" si="22"/>
        <v>1980.742091152815</v>
      </c>
      <c r="M487" s="51" t="s">
        <v>2596</v>
      </c>
      <c r="N487" s="51">
        <v>1980.742091152815</v>
      </c>
    </row>
    <row r="488" spans="1:14" x14ac:dyDescent="0.25">
      <c r="A488" s="78" t="s">
        <v>1900</v>
      </c>
      <c r="B488" s="79" t="s">
        <v>1901</v>
      </c>
      <c r="C488" s="79" t="s">
        <v>1902</v>
      </c>
      <c r="D488" s="79" t="s">
        <v>1903</v>
      </c>
      <c r="E488" s="79" t="s">
        <v>1904</v>
      </c>
      <c r="F488" s="79" t="s">
        <v>1905</v>
      </c>
      <c r="G488" s="79" t="s">
        <v>310</v>
      </c>
      <c r="I488" s="51">
        <f t="shared" si="21"/>
        <v>1.0260614934114203</v>
      </c>
      <c r="J488" s="51" t="str">
        <f t="shared" si="23"/>
        <v>3171</v>
      </c>
      <c r="K488" s="51">
        <f t="shared" si="22"/>
        <v>3595.3194729136167</v>
      </c>
      <c r="M488" s="51" t="s">
        <v>2597</v>
      </c>
      <c r="N488" s="51">
        <v>3595.3194729136167</v>
      </c>
    </row>
    <row r="489" spans="1:14" x14ac:dyDescent="0.25">
      <c r="A489" s="78" t="s">
        <v>1906</v>
      </c>
      <c r="B489" s="79" t="s">
        <v>1907</v>
      </c>
      <c r="C489" s="79" t="s">
        <v>1908</v>
      </c>
      <c r="D489" s="79" t="s">
        <v>1909</v>
      </c>
      <c r="E489" s="79" t="s">
        <v>1910</v>
      </c>
      <c r="F489" s="79" t="s">
        <v>1911</v>
      </c>
      <c r="G489" s="79" t="s">
        <v>1912</v>
      </c>
      <c r="I489" s="51">
        <f t="shared" si="21"/>
        <v>1.0282555282555284</v>
      </c>
      <c r="J489" s="51" t="str">
        <f t="shared" si="23"/>
        <v>2259</v>
      </c>
      <c r="K489" s="51">
        <f t="shared" si="22"/>
        <v>2581.9496314496319</v>
      </c>
      <c r="M489" s="51" t="s">
        <v>2598</v>
      </c>
      <c r="N489" s="51">
        <v>2581.9496314496319</v>
      </c>
    </row>
    <row r="490" spans="1:14" x14ac:dyDescent="0.25">
      <c r="A490" s="78" t="s">
        <v>1913</v>
      </c>
      <c r="B490" s="79" t="s">
        <v>1703</v>
      </c>
      <c r="C490" s="79" t="s">
        <v>1705</v>
      </c>
      <c r="D490" s="79" t="s">
        <v>1138</v>
      </c>
      <c r="E490" s="79" t="s">
        <v>1914</v>
      </c>
      <c r="F490" s="79" t="s">
        <v>1915</v>
      </c>
      <c r="G490" s="79" t="s">
        <v>1916</v>
      </c>
      <c r="I490" s="51">
        <f t="shared" si="21"/>
        <v>1.0278961642774118</v>
      </c>
      <c r="J490" s="51" t="str">
        <f t="shared" si="23"/>
        <v>2387</v>
      </c>
      <c r="K490" s="51">
        <f t="shared" si="22"/>
        <v>2727.0085238279735</v>
      </c>
      <c r="M490" s="51" t="s">
        <v>2599</v>
      </c>
      <c r="N490" s="51">
        <v>2727.0085238279735</v>
      </c>
    </row>
    <row r="491" spans="1:14" x14ac:dyDescent="0.25">
      <c r="A491" s="78" t="s">
        <v>1917</v>
      </c>
      <c r="B491" s="79">
        <v>798</v>
      </c>
      <c r="C491" s="79">
        <v>844</v>
      </c>
      <c r="D491" s="79">
        <v>853</v>
      </c>
      <c r="E491" s="79">
        <v>898</v>
      </c>
      <c r="F491" s="79">
        <v>936</v>
      </c>
      <c r="G491" s="79">
        <v>970</v>
      </c>
      <c r="I491" s="51">
        <f t="shared" si="21"/>
        <v>1.0363247863247864</v>
      </c>
      <c r="J491" s="51" t="str">
        <f t="shared" si="23"/>
        <v>853</v>
      </c>
      <c r="K491" s="51">
        <f t="shared" si="22"/>
        <v>1005.2350427350428</v>
      </c>
      <c r="M491" s="51" t="s">
        <v>2332</v>
      </c>
      <c r="N491" s="51">
        <v>1005.2350427350428</v>
      </c>
    </row>
    <row r="492" spans="1:14" x14ac:dyDescent="0.25">
      <c r="A492" s="78" t="s">
        <v>1918</v>
      </c>
      <c r="B492" s="79" t="s">
        <v>1919</v>
      </c>
      <c r="C492" s="79" t="s">
        <v>222</v>
      </c>
      <c r="D492" s="79" t="s">
        <v>1920</v>
      </c>
      <c r="E492" s="79" t="s">
        <v>1921</v>
      </c>
      <c r="F492" s="79" t="s">
        <v>1922</v>
      </c>
      <c r="G492" s="79" t="s">
        <v>1923</v>
      </c>
      <c r="I492" s="51">
        <f t="shared" si="21"/>
        <v>1.0311750599520384</v>
      </c>
      <c r="J492" s="51" t="str">
        <f t="shared" si="23"/>
        <v>1534</v>
      </c>
      <c r="K492" s="51">
        <f t="shared" si="22"/>
        <v>1773.621103117506</v>
      </c>
      <c r="M492" s="51" t="s">
        <v>2600</v>
      </c>
      <c r="N492" s="51">
        <v>1773.621103117506</v>
      </c>
    </row>
    <row r="493" spans="1:14" x14ac:dyDescent="0.25">
      <c r="A493" s="78" t="s">
        <v>1924</v>
      </c>
      <c r="B493" s="79" t="s">
        <v>1925</v>
      </c>
      <c r="C493" s="79" t="s">
        <v>1926</v>
      </c>
      <c r="D493" s="79" t="s">
        <v>1927</v>
      </c>
      <c r="E493" s="79" t="s">
        <v>1928</v>
      </c>
      <c r="F493" s="79" t="s">
        <v>1929</v>
      </c>
      <c r="G493" s="79" t="s">
        <v>1930</v>
      </c>
      <c r="I493" s="51">
        <f t="shared" si="21"/>
        <v>1.0234358652437749</v>
      </c>
      <c r="J493" s="51" t="str">
        <f t="shared" si="23"/>
        <v>4460</v>
      </c>
      <c r="K493" s="51">
        <f t="shared" si="22"/>
        <v>5005.6248169073033</v>
      </c>
      <c r="M493" s="51" t="s">
        <v>2601</v>
      </c>
      <c r="N493" s="51">
        <v>5005.6248169073033</v>
      </c>
    </row>
    <row r="494" spans="1:14" x14ac:dyDescent="0.25">
      <c r="J494" s="51" t="str">
        <f t="shared" si="23"/>
        <v/>
      </c>
      <c r="M494" s="51" t="s">
        <v>2218</v>
      </c>
    </row>
    <row r="495" spans="1:14" x14ac:dyDescent="0.25">
      <c r="A495" s="82" t="s">
        <v>1365</v>
      </c>
      <c r="J495" s="51" t="str">
        <f t="shared" si="23"/>
        <v/>
      </c>
      <c r="M495" s="51" t="s">
        <v>2218</v>
      </c>
    </row>
    <row r="496" spans="1:14" x14ac:dyDescent="0.25">
      <c r="A496" s="77" t="s">
        <v>42</v>
      </c>
      <c r="B496" s="77">
        <v>2005</v>
      </c>
      <c r="C496" s="77">
        <v>2009</v>
      </c>
      <c r="D496" s="77">
        <v>2010</v>
      </c>
      <c r="E496" s="77">
        <v>2015</v>
      </c>
      <c r="F496" s="77">
        <v>2020</v>
      </c>
      <c r="G496" s="77">
        <v>2025</v>
      </c>
      <c r="I496" s="51">
        <f t="shared" ref="I496:I548" si="24">SUBSTITUTE(G496,CHAR(160),)/SUBSTITUTE(F496,CHAR(160),)</f>
        <v>1.0024752475247525</v>
      </c>
      <c r="J496" s="51" t="str">
        <f t="shared" si="23"/>
        <v>2010</v>
      </c>
      <c r="K496" s="51">
        <f t="shared" ref="K496:K548" si="25">I496*SUBSTITUTE(G496,CHAR(160),)</f>
        <v>2030.0123762376238</v>
      </c>
      <c r="M496" s="51" t="s">
        <v>2219</v>
      </c>
      <c r="N496" s="51">
        <v>2030.0123762376238</v>
      </c>
    </row>
    <row r="497" spans="1:14" x14ac:dyDescent="0.25">
      <c r="A497" s="78" t="s">
        <v>1366</v>
      </c>
      <c r="B497" s="79">
        <v>829</v>
      </c>
      <c r="C497" s="79">
        <v>908</v>
      </c>
      <c r="D497" s="79">
        <v>926</v>
      </c>
      <c r="E497" s="79">
        <v>995</v>
      </c>
      <c r="F497" s="79" t="s">
        <v>510</v>
      </c>
      <c r="G497" s="79" t="s">
        <v>696</v>
      </c>
      <c r="I497" s="51">
        <f t="shared" si="24"/>
        <v>1.0327237728585179</v>
      </c>
      <c r="J497" s="51" t="str">
        <f t="shared" si="23"/>
        <v>926</v>
      </c>
      <c r="K497" s="51">
        <f t="shared" si="25"/>
        <v>1108.1126082771898</v>
      </c>
      <c r="M497" s="51" t="s">
        <v>2352</v>
      </c>
      <c r="N497" s="51">
        <v>1108.1126082771898</v>
      </c>
    </row>
    <row r="498" spans="1:14" x14ac:dyDescent="0.25">
      <c r="A498" s="78" t="s">
        <v>1367</v>
      </c>
      <c r="B498" s="79">
        <v>760</v>
      </c>
      <c r="C498" s="79">
        <v>825</v>
      </c>
      <c r="D498" s="79">
        <v>840</v>
      </c>
      <c r="E498" s="79">
        <v>899</v>
      </c>
      <c r="F498" s="79">
        <v>939</v>
      </c>
      <c r="G498" s="79">
        <v>971</v>
      </c>
      <c r="I498" s="51">
        <f t="shared" si="24"/>
        <v>1.0340788072417466</v>
      </c>
      <c r="J498" s="51" t="str">
        <f t="shared" si="23"/>
        <v>840</v>
      </c>
      <c r="K498" s="51">
        <f t="shared" si="25"/>
        <v>1004.0905218317359</v>
      </c>
      <c r="M498" s="51" t="s">
        <v>2470</v>
      </c>
      <c r="N498" s="51">
        <v>1004.0905218317359</v>
      </c>
    </row>
    <row r="499" spans="1:14" x14ac:dyDescent="0.25">
      <c r="A499" s="78" t="s">
        <v>1368</v>
      </c>
      <c r="B499" s="79" t="s">
        <v>1369</v>
      </c>
      <c r="C499" s="79" t="s">
        <v>1370</v>
      </c>
      <c r="D499" s="79" t="s">
        <v>1371</v>
      </c>
      <c r="E499" s="79" t="s">
        <v>1372</v>
      </c>
      <c r="F499" s="79" t="s">
        <v>1373</v>
      </c>
      <c r="G499" s="79" t="s">
        <v>1374</v>
      </c>
      <c r="I499" s="51">
        <f t="shared" si="24"/>
        <v>1.0115745262746629</v>
      </c>
      <c r="J499" s="51" t="str">
        <f t="shared" si="23"/>
        <v>19460</v>
      </c>
      <c r="K499" s="51">
        <f t="shared" si="25"/>
        <v>20952.743162727093</v>
      </c>
      <c r="M499" s="51" t="s">
        <v>2471</v>
      </c>
      <c r="N499" s="51">
        <v>20952.743162727093</v>
      </c>
    </row>
    <row r="500" spans="1:14" x14ac:dyDescent="0.25">
      <c r="A500" s="78" t="s">
        <v>1375</v>
      </c>
      <c r="B500" s="79" t="s">
        <v>868</v>
      </c>
      <c r="C500" s="79" t="s">
        <v>392</v>
      </c>
      <c r="D500" s="79" t="s">
        <v>518</v>
      </c>
      <c r="E500" s="79" t="s">
        <v>1376</v>
      </c>
      <c r="F500" s="79" t="s">
        <v>1269</v>
      </c>
      <c r="G500" s="79" t="s">
        <v>946</v>
      </c>
      <c r="I500" s="51">
        <f t="shared" si="24"/>
        <v>1.0307591623036649</v>
      </c>
      <c r="J500" s="51" t="str">
        <f t="shared" si="23"/>
        <v>1394</v>
      </c>
      <c r="K500" s="51">
        <f t="shared" si="25"/>
        <v>1623.4456806282722</v>
      </c>
      <c r="M500" s="51" t="s">
        <v>2472</v>
      </c>
      <c r="N500" s="51">
        <v>1623.4456806282722</v>
      </c>
    </row>
    <row r="501" spans="1:14" x14ac:dyDescent="0.25">
      <c r="A501" s="78" t="s">
        <v>1377</v>
      </c>
      <c r="B501" s="79">
        <v>791</v>
      </c>
      <c r="C501" s="79">
        <v>827</v>
      </c>
      <c r="D501" s="79">
        <v>836</v>
      </c>
      <c r="E501" s="79">
        <v>881</v>
      </c>
      <c r="F501" s="79">
        <v>918</v>
      </c>
      <c r="G501" s="79">
        <v>950</v>
      </c>
      <c r="I501" s="51">
        <f t="shared" si="24"/>
        <v>1.0348583877995643</v>
      </c>
      <c r="J501" s="51" t="str">
        <f t="shared" si="23"/>
        <v>836</v>
      </c>
      <c r="K501" s="51">
        <f t="shared" si="25"/>
        <v>983.11546840958613</v>
      </c>
      <c r="M501" s="51" t="s">
        <v>2473</v>
      </c>
      <c r="N501" s="51">
        <v>983.11546840958613</v>
      </c>
    </row>
    <row r="502" spans="1:14" x14ac:dyDescent="0.25">
      <c r="A502" s="78" t="s">
        <v>1378</v>
      </c>
      <c r="B502" s="79" t="s">
        <v>1379</v>
      </c>
      <c r="C502" s="79" t="s">
        <v>1380</v>
      </c>
      <c r="D502" s="79" t="s">
        <v>1381</v>
      </c>
      <c r="E502" s="79" t="s">
        <v>1382</v>
      </c>
      <c r="F502" s="79" t="s">
        <v>1383</v>
      </c>
      <c r="G502" s="79" t="s">
        <v>1384</v>
      </c>
      <c r="I502" s="51">
        <f t="shared" si="24"/>
        <v>1.0221017514595496</v>
      </c>
      <c r="J502" s="51" t="str">
        <f t="shared" si="23"/>
        <v>4402</v>
      </c>
      <c r="K502" s="51">
        <f t="shared" si="25"/>
        <v>5010.3427856547123</v>
      </c>
      <c r="M502" s="51" t="s">
        <v>2474</v>
      </c>
      <c r="N502" s="51">
        <v>5010.3427856547123</v>
      </c>
    </row>
    <row r="503" spans="1:14" x14ac:dyDescent="0.25">
      <c r="A503" s="78" t="s">
        <v>1385</v>
      </c>
      <c r="B503" s="79">
        <v>697</v>
      </c>
      <c r="C503" s="79">
        <v>765</v>
      </c>
      <c r="D503" s="79">
        <v>781</v>
      </c>
      <c r="E503" s="79">
        <v>840</v>
      </c>
      <c r="F503" s="79">
        <v>878</v>
      </c>
      <c r="G503" s="79">
        <v>909</v>
      </c>
      <c r="I503" s="51">
        <f t="shared" si="24"/>
        <v>1.0353075170842825</v>
      </c>
      <c r="J503" s="51" t="str">
        <f t="shared" si="23"/>
        <v>781</v>
      </c>
      <c r="K503" s="51">
        <f t="shared" si="25"/>
        <v>941.09453302961276</v>
      </c>
      <c r="M503" s="51" t="s">
        <v>2264</v>
      </c>
      <c r="N503" s="51">
        <v>941.09453302961276</v>
      </c>
    </row>
    <row r="504" spans="1:14" x14ac:dyDescent="0.25">
      <c r="A504" s="78" t="s">
        <v>1386</v>
      </c>
      <c r="B504" s="79" t="s">
        <v>1387</v>
      </c>
      <c r="C504" s="79" t="s">
        <v>394</v>
      </c>
      <c r="D504" s="79" t="s">
        <v>555</v>
      </c>
      <c r="E504" s="79" t="s">
        <v>1388</v>
      </c>
      <c r="F504" s="79" t="s">
        <v>969</v>
      </c>
      <c r="G504" s="79" t="s">
        <v>1389</v>
      </c>
      <c r="I504" s="51">
        <f t="shared" si="24"/>
        <v>1.0299022426682001</v>
      </c>
      <c r="J504" s="51" t="str">
        <f t="shared" si="23"/>
        <v>1571</v>
      </c>
      <c r="K504" s="51">
        <f t="shared" si="25"/>
        <v>1844.5549166187463</v>
      </c>
      <c r="M504" s="51" t="s">
        <v>2475</v>
      </c>
      <c r="N504" s="51">
        <v>1844.5549166187463</v>
      </c>
    </row>
    <row r="505" spans="1:14" x14ac:dyDescent="0.25">
      <c r="A505" s="78" t="s">
        <v>1390</v>
      </c>
      <c r="B505" s="79">
        <v>931</v>
      </c>
      <c r="C505" s="79">
        <v>999</v>
      </c>
      <c r="D505" s="79" t="s">
        <v>199</v>
      </c>
      <c r="E505" s="79" t="s">
        <v>495</v>
      </c>
      <c r="F505" s="79" t="s">
        <v>1391</v>
      </c>
      <c r="G505" s="79" t="s">
        <v>1392</v>
      </c>
      <c r="I505" s="51">
        <f t="shared" si="24"/>
        <v>1.0328305235137534</v>
      </c>
      <c r="J505" s="51" t="str">
        <f t="shared" si="23"/>
        <v>1015</v>
      </c>
      <c r="K505" s="51">
        <f t="shared" si="25"/>
        <v>1202.2147293700089</v>
      </c>
      <c r="M505" s="51" t="s">
        <v>2238</v>
      </c>
      <c r="N505" s="51">
        <v>1202.2147293700089</v>
      </c>
    </row>
    <row r="506" spans="1:14" x14ac:dyDescent="0.25">
      <c r="A506" s="78" t="s">
        <v>1393</v>
      </c>
      <c r="B506" s="79">
        <v>851</v>
      </c>
      <c r="C506" s="79">
        <v>918</v>
      </c>
      <c r="D506" s="79">
        <v>934</v>
      </c>
      <c r="E506" s="79">
        <v>997</v>
      </c>
      <c r="F506" s="79" t="s">
        <v>1283</v>
      </c>
      <c r="G506" s="79" t="s">
        <v>844</v>
      </c>
      <c r="I506" s="51">
        <f t="shared" si="24"/>
        <v>1.0336538461538463</v>
      </c>
      <c r="J506" s="51" t="str">
        <f t="shared" si="23"/>
        <v>934</v>
      </c>
      <c r="K506" s="51">
        <f t="shared" si="25"/>
        <v>1111.1778846153848</v>
      </c>
      <c r="M506" s="51" t="s">
        <v>2476</v>
      </c>
      <c r="N506" s="51">
        <v>1111.1778846153848</v>
      </c>
    </row>
    <row r="507" spans="1:14" x14ac:dyDescent="0.25">
      <c r="A507" s="78" t="s">
        <v>1394</v>
      </c>
      <c r="B507" s="79" t="s">
        <v>1395</v>
      </c>
      <c r="C507" s="79" t="s">
        <v>1396</v>
      </c>
      <c r="D507" s="79" t="s">
        <v>354</v>
      </c>
      <c r="E507" s="79" t="s">
        <v>1397</v>
      </c>
      <c r="F507" s="79" t="s">
        <v>1398</v>
      </c>
      <c r="G507" s="79" t="s">
        <v>1399</v>
      </c>
      <c r="I507" s="51">
        <f t="shared" si="24"/>
        <v>1.0230425581942157</v>
      </c>
      <c r="J507" s="51" t="str">
        <f t="shared" si="23"/>
        <v>3896</v>
      </c>
      <c r="K507" s="51">
        <f t="shared" si="25"/>
        <v>4451.2581707030331</v>
      </c>
      <c r="M507" s="51" t="s">
        <v>2477</v>
      </c>
      <c r="N507" s="51">
        <v>4451.2581707030331</v>
      </c>
    </row>
    <row r="508" spans="1:14" x14ac:dyDescent="0.25">
      <c r="A508" s="78" t="s">
        <v>1400</v>
      </c>
      <c r="B508" s="79" t="s">
        <v>197</v>
      </c>
      <c r="C508" s="79" t="s">
        <v>1401</v>
      </c>
      <c r="D508" s="79" t="s">
        <v>1402</v>
      </c>
      <c r="E508" s="79" t="s">
        <v>135</v>
      </c>
      <c r="F508" s="79" t="s">
        <v>1403</v>
      </c>
      <c r="G508" s="79" t="s">
        <v>1404</v>
      </c>
      <c r="I508" s="51">
        <f t="shared" si="24"/>
        <v>1.0270482163857311</v>
      </c>
      <c r="J508" s="51" t="str">
        <f t="shared" si="23"/>
        <v>2315</v>
      </c>
      <c r="K508" s="51">
        <f t="shared" si="25"/>
        <v>2690.8663269306153</v>
      </c>
      <c r="M508" s="51" t="s">
        <v>2478</v>
      </c>
      <c r="N508" s="51">
        <v>2690.8663269306153</v>
      </c>
    </row>
    <row r="509" spans="1:14" x14ac:dyDescent="0.25">
      <c r="A509" s="78" t="s">
        <v>1405</v>
      </c>
      <c r="B509" s="79">
        <v>911</v>
      </c>
      <c r="C509" s="79" t="s">
        <v>1406</v>
      </c>
      <c r="D509" s="79" t="s">
        <v>1407</v>
      </c>
      <c r="E509" s="79" t="s">
        <v>1408</v>
      </c>
      <c r="F509" s="79" t="s">
        <v>89</v>
      </c>
      <c r="G509" s="79" t="s">
        <v>857</v>
      </c>
      <c r="I509" s="51">
        <f t="shared" si="24"/>
        <v>1.0327586206896551</v>
      </c>
      <c r="J509" s="51" t="str">
        <f t="shared" si="23"/>
        <v>1031</v>
      </c>
      <c r="K509" s="51">
        <f t="shared" si="25"/>
        <v>1237.2448275862068</v>
      </c>
      <c r="M509" s="51" t="s">
        <v>2479</v>
      </c>
      <c r="N509" s="51">
        <v>1237.2448275862068</v>
      </c>
    </row>
    <row r="510" spans="1:14" x14ac:dyDescent="0.25">
      <c r="A510" s="78" t="s">
        <v>1409</v>
      </c>
      <c r="B510" s="79">
        <v>720</v>
      </c>
      <c r="C510" s="79">
        <v>786</v>
      </c>
      <c r="D510" s="79">
        <v>801</v>
      </c>
      <c r="E510" s="79">
        <v>859</v>
      </c>
      <c r="F510" s="79">
        <v>897</v>
      </c>
      <c r="G510" s="79">
        <v>928</v>
      </c>
      <c r="I510" s="51">
        <f t="shared" si="24"/>
        <v>1.0345596432552955</v>
      </c>
      <c r="J510" s="51" t="str">
        <f t="shared" si="23"/>
        <v>801</v>
      </c>
      <c r="K510" s="51">
        <f t="shared" si="25"/>
        <v>960.07134894091416</v>
      </c>
      <c r="M510" s="51" t="s">
        <v>2480</v>
      </c>
      <c r="N510" s="51">
        <v>960.07134894091416</v>
      </c>
    </row>
    <row r="511" spans="1:14" x14ac:dyDescent="0.25">
      <c r="A511" s="78" t="s">
        <v>1410</v>
      </c>
      <c r="B511" s="79">
        <v>952</v>
      </c>
      <c r="C511" s="79" t="s">
        <v>1407</v>
      </c>
      <c r="D511" s="79" t="s">
        <v>167</v>
      </c>
      <c r="E511" s="79" t="s">
        <v>415</v>
      </c>
      <c r="F511" s="79" t="s">
        <v>90</v>
      </c>
      <c r="G511" s="79" t="s">
        <v>846</v>
      </c>
      <c r="I511" s="51">
        <f t="shared" si="24"/>
        <v>1.0325342465753424</v>
      </c>
      <c r="J511" s="51" t="str">
        <f t="shared" si="23"/>
        <v>1049</v>
      </c>
      <c r="K511" s="51">
        <f t="shared" si="25"/>
        <v>1245.236301369863</v>
      </c>
      <c r="M511" s="51" t="s">
        <v>2233</v>
      </c>
      <c r="N511" s="51">
        <v>1245.236301369863</v>
      </c>
    </row>
    <row r="512" spans="1:14" x14ac:dyDescent="0.25">
      <c r="A512" s="78" t="s">
        <v>1411</v>
      </c>
      <c r="B512" s="79">
        <v>709</v>
      </c>
      <c r="C512" s="79">
        <v>751</v>
      </c>
      <c r="D512" s="79">
        <v>761</v>
      </c>
      <c r="E512" s="79">
        <v>806</v>
      </c>
      <c r="F512" s="79">
        <v>842</v>
      </c>
      <c r="G512" s="79">
        <v>871</v>
      </c>
      <c r="I512" s="51">
        <f t="shared" si="24"/>
        <v>1.0344418052256532</v>
      </c>
      <c r="J512" s="51" t="str">
        <f t="shared" si="23"/>
        <v>761</v>
      </c>
      <c r="K512" s="51">
        <f t="shared" si="25"/>
        <v>900.99881235154396</v>
      </c>
      <c r="M512" s="51" t="s">
        <v>2481</v>
      </c>
      <c r="N512" s="51">
        <v>900.99881235154396</v>
      </c>
    </row>
    <row r="513" spans="1:14" x14ac:dyDescent="0.25">
      <c r="A513" s="78" t="s">
        <v>1412</v>
      </c>
      <c r="B513" s="79" t="s">
        <v>1055</v>
      </c>
      <c r="C513" s="79" t="s">
        <v>1413</v>
      </c>
      <c r="D513" s="79" t="s">
        <v>1414</v>
      </c>
      <c r="E513" s="79" t="s">
        <v>1415</v>
      </c>
      <c r="F513" s="79" t="s">
        <v>1416</v>
      </c>
      <c r="G513" s="79" t="s">
        <v>1417</v>
      </c>
      <c r="I513" s="51">
        <f t="shared" si="24"/>
        <v>1.0290166577109081</v>
      </c>
      <c r="J513" s="51" t="str">
        <f t="shared" si="23"/>
        <v>1664</v>
      </c>
      <c r="K513" s="51">
        <f t="shared" si="25"/>
        <v>1970.566899516389</v>
      </c>
      <c r="M513" s="51" t="s">
        <v>2482</v>
      </c>
      <c r="N513" s="51">
        <v>1970.566899516389</v>
      </c>
    </row>
    <row r="514" spans="1:14" x14ac:dyDescent="0.25">
      <c r="A514" s="78" t="s">
        <v>1418</v>
      </c>
      <c r="B514" s="79" t="s">
        <v>1419</v>
      </c>
      <c r="C514" s="79" t="s">
        <v>1420</v>
      </c>
      <c r="D514" s="79" t="s">
        <v>1421</v>
      </c>
      <c r="E514" s="79" t="s">
        <v>1422</v>
      </c>
      <c r="F514" s="79" t="s">
        <v>1423</v>
      </c>
      <c r="G514" s="79" t="s">
        <v>1424</v>
      </c>
      <c r="I514" s="51">
        <f t="shared" si="24"/>
        <v>1.0295652173913044</v>
      </c>
      <c r="J514" s="51" t="str">
        <f t="shared" si="23"/>
        <v>1582</v>
      </c>
      <c r="K514" s="51">
        <f t="shared" si="25"/>
        <v>1828.5078260869566</v>
      </c>
      <c r="M514" s="51" t="s">
        <v>2483</v>
      </c>
      <c r="N514" s="51">
        <v>1828.5078260869566</v>
      </c>
    </row>
    <row r="515" spans="1:14" x14ac:dyDescent="0.25">
      <c r="A515" s="78" t="s">
        <v>1425</v>
      </c>
      <c r="B515" s="79" t="s">
        <v>550</v>
      </c>
      <c r="C515" s="79" t="s">
        <v>867</v>
      </c>
      <c r="D515" s="79" t="s">
        <v>1426</v>
      </c>
      <c r="E515" s="79" t="s">
        <v>1427</v>
      </c>
      <c r="F515" s="79" t="s">
        <v>1428</v>
      </c>
      <c r="G515" s="79" t="s">
        <v>188</v>
      </c>
      <c r="I515" s="51">
        <f t="shared" si="24"/>
        <v>1.0316981132075471</v>
      </c>
      <c r="J515" s="51" t="str">
        <f t="shared" si="23"/>
        <v>1199</v>
      </c>
      <c r="K515" s="51">
        <f t="shared" si="25"/>
        <v>1410.3313207547169</v>
      </c>
      <c r="M515" s="51" t="s">
        <v>2484</v>
      </c>
      <c r="N515" s="51">
        <v>1410.3313207547169</v>
      </c>
    </row>
    <row r="516" spans="1:14" x14ac:dyDescent="0.25">
      <c r="M516" s="51"/>
    </row>
    <row r="517" spans="1:14" x14ac:dyDescent="0.25">
      <c r="A517" s="82" t="s">
        <v>62</v>
      </c>
      <c r="M517" s="51"/>
    </row>
    <row r="518" spans="1:14" x14ac:dyDescent="0.25">
      <c r="A518" s="77" t="s">
        <v>42</v>
      </c>
      <c r="B518" s="77">
        <v>2005</v>
      </c>
      <c r="C518" s="77">
        <v>2009</v>
      </c>
      <c r="D518" s="77">
        <v>2010</v>
      </c>
      <c r="E518" s="77">
        <v>2015</v>
      </c>
      <c r="F518" s="77">
        <v>2020</v>
      </c>
      <c r="G518" s="77">
        <v>2025</v>
      </c>
      <c r="I518" s="51">
        <f t="shared" si="24"/>
        <v>1.0024752475247525</v>
      </c>
      <c r="J518" s="51" t="str">
        <f t="shared" ref="J518:J548" si="26">SUBSTITUTE(D518,CHAR(160),)</f>
        <v>2010</v>
      </c>
      <c r="K518" s="51">
        <f t="shared" si="25"/>
        <v>2030.0123762376238</v>
      </c>
      <c r="M518" s="51" t="s">
        <v>2219</v>
      </c>
      <c r="N518" s="51">
        <v>2030.0123762376238</v>
      </c>
    </row>
    <row r="519" spans="1:14" x14ac:dyDescent="0.25">
      <c r="A519" s="78" t="s">
        <v>1546</v>
      </c>
      <c r="B519" s="79" t="s">
        <v>1193</v>
      </c>
      <c r="C519" s="79" t="s">
        <v>1193</v>
      </c>
      <c r="D519" s="79" t="s">
        <v>1193</v>
      </c>
      <c r="E519" s="79" t="s">
        <v>465</v>
      </c>
      <c r="F519" s="79" t="s">
        <v>465</v>
      </c>
      <c r="G519" s="79" t="s">
        <v>465</v>
      </c>
      <c r="I519" s="51">
        <f t="shared" si="24"/>
        <v>1</v>
      </c>
      <c r="J519" s="51" t="str">
        <f t="shared" si="26"/>
        <v>1094</v>
      </c>
      <c r="K519" s="51">
        <f t="shared" si="25"/>
        <v>1095</v>
      </c>
      <c r="M519" s="51" t="s">
        <v>2512</v>
      </c>
      <c r="N519" s="51">
        <v>1095</v>
      </c>
    </row>
    <row r="520" spans="1:14" x14ac:dyDescent="0.25">
      <c r="A520" s="78" t="s">
        <v>1547</v>
      </c>
      <c r="B520" s="79" t="s">
        <v>1548</v>
      </c>
      <c r="C520" s="79" t="s">
        <v>1091</v>
      </c>
      <c r="D520" s="79" t="s">
        <v>1549</v>
      </c>
      <c r="E520" s="79" t="s">
        <v>1278</v>
      </c>
      <c r="F520" s="79" t="s">
        <v>1392</v>
      </c>
      <c r="G520" s="79" t="s">
        <v>1392</v>
      </c>
      <c r="I520" s="51">
        <f t="shared" si="24"/>
        <v>1</v>
      </c>
      <c r="J520" s="51" t="str">
        <f t="shared" si="26"/>
        <v>1140</v>
      </c>
      <c r="K520" s="51">
        <f t="shared" si="25"/>
        <v>1164</v>
      </c>
      <c r="M520" s="51" t="s">
        <v>2513</v>
      </c>
      <c r="N520" s="51">
        <v>1164</v>
      </c>
    </row>
    <row r="521" spans="1:14" x14ac:dyDescent="0.25">
      <c r="A521" s="78" t="s">
        <v>1550</v>
      </c>
      <c r="B521" s="79">
        <v>920</v>
      </c>
      <c r="C521" s="79">
        <v>952</v>
      </c>
      <c r="D521" s="79">
        <v>961</v>
      </c>
      <c r="E521" s="79">
        <v>991</v>
      </c>
      <c r="F521" s="79">
        <v>998</v>
      </c>
      <c r="G521" s="79">
        <v>999</v>
      </c>
      <c r="I521" s="51">
        <f t="shared" si="24"/>
        <v>1.0010020040080161</v>
      </c>
      <c r="J521" s="51" t="str">
        <f t="shared" si="26"/>
        <v>961</v>
      </c>
      <c r="K521" s="51">
        <f t="shared" si="25"/>
        <v>1000.0010020040081</v>
      </c>
      <c r="M521" s="51" t="s">
        <v>2514</v>
      </c>
      <c r="N521" s="51">
        <v>1000.0010020040081</v>
      </c>
    </row>
    <row r="522" spans="1:14" x14ac:dyDescent="0.25">
      <c r="A522" s="78" t="s">
        <v>2157</v>
      </c>
      <c r="B522" s="79" t="s">
        <v>1552</v>
      </c>
      <c r="C522" s="79" t="s">
        <v>1553</v>
      </c>
      <c r="D522" s="79" t="s">
        <v>1554</v>
      </c>
      <c r="E522" s="79" t="s">
        <v>1555</v>
      </c>
      <c r="F522" s="79" t="s">
        <v>1556</v>
      </c>
      <c r="G522" s="79" t="s">
        <v>1557</v>
      </c>
      <c r="I522" s="51">
        <f t="shared" si="24"/>
        <v>1.0000937910335772</v>
      </c>
      <c r="J522" s="51" t="str">
        <f t="shared" si="26"/>
        <v>10550</v>
      </c>
      <c r="K522" s="51">
        <f t="shared" si="25"/>
        <v>10664.000093791034</v>
      </c>
      <c r="M522" s="51" t="s">
        <v>2515</v>
      </c>
      <c r="N522" s="51">
        <v>10664.000093791034</v>
      </c>
    </row>
    <row r="523" spans="1:14" x14ac:dyDescent="0.25">
      <c r="A523" s="78" t="s">
        <v>1558</v>
      </c>
      <c r="B523" s="79" t="s">
        <v>1559</v>
      </c>
      <c r="C523" s="79" t="s">
        <v>1263</v>
      </c>
      <c r="D523" s="79" t="s">
        <v>807</v>
      </c>
      <c r="E523" s="79" t="s">
        <v>1560</v>
      </c>
      <c r="F523" s="79" t="s">
        <v>1262</v>
      </c>
      <c r="G523" s="79" t="s">
        <v>1262</v>
      </c>
      <c r="I523" s="51">
        <f t="shared" si="24"/>
        <v>1</v>
      </c>
      <c r="J523" s="51" t="str">
        <f t="shared" si="26"/>
        <v>1267</v>
      </c>
      <c r="K523" s="51">
        <f t="shared" si="25"/>
        <v>1253</v>
      </c>
      <c r="M523" s="51" t="s">
        <v>2516</v>
      </c>
      <c r="N523" s="51">
        <v>1253</v>
      </c>
    </row>
    <row r="524" spans="1:14" x14ac:dyDescent="0.25">
      <c r="A524" s="78" t="s">
        <v>1561</v>
      </c>
      <c r="B524" s="79" t="s">
        <v>553</v>
      </c>
      <c r="C524" s="79" t="s">
        <v>1562</v>
      </c>
      <c r="D524" s="79" t="s">
        <v>1562</v>
      </c>
      <c r="E524" s="79" t="s">
        <v>1562</v>
      </c>
      <c r="F524" s="79" t="s">
        <v>1201</v>
      </c>
      <c r="G524" s="79" t="s">
        <v>1201</v>
      </c>
      <c r="I524" s="51">
        <f t="shared" si="24"/>
        <v>1</v>
      </c>
      <c r="J524" s="51" t="str">
        <f t="shared" si="26"/>
        <v>1397</v>
      </c>
      <c r="K524" s="51">
        <f t="shared" si="25"/>
        <v>1398</v>
      </c>
      <c r="M524" s="51" t="s">
        <v>2517</v>
      </c>
      <c r="N524" s="51">
        <v>1398</v>
      </c>
    </row>
    <row r="525" spans="1:14" x14ac:dyDescent="0.25">
      <c r="A525" s="78" t="s">
        <v>1563</v>
      </c>
      <c r="B525" s="79" t="s">
        <v>1549</v>
      </c>
      <c r="C525" s="79" t="s">
        <v>1564</v>
      </c>
      <c r="D525" s="79" t="s">
        <v>1438</v>
      </c>
      <c r="E525" s="79" t="s">
        <v>1214</v>
      </c>
      <c r="F525" s="79" t="s">
        <v>1548</v>
      </c>
      <c r="G525" s="79" t="s">
        <v>1548</v>
      </c>
      <c r="I525" s="51">
        <f t="shared" si="24"/>
        <v>1</v>
      </c>
      <c r="J525" s="51" t="str">
        <f t="shared" si="26"/>
        <v>1124</v>
      </c>
      <c r="K525" s="51">
        <f t="shared" si="25"/>
        <v>1112</v>
      </c>
      <c r="M525" s="51" t="s">
        <v>2518</v>
      </c>
      <c r="N525" s="51">
        <v>1112</v>
      </c>
    </row>
    <row r="526" spans="1:14" x14ac:dyDescent="0.25">
      <c r="A526" s="78" t="s">
        <v>1565</v>
      </c>
      <c r="B526" s="79">
        <v>992</v>
      </c>
      <c r="C526" s="79">
        <v>985</v>
      </c>
      <c r="D526" s="79">
        <v>982</v>
      </c>
      <c r="E526" s="79">
        <v>974</v>
      </c>
      <c r="F526" s="79">
        <v>972</v>
      </c>
      <c r="G526" s="79">
        <v>972</v>
      </c>
      <c r="I526" s="51">
        <f t="shared" si="24"/>
        <v>1</v>
      </c>
      <c r="J526" s="51" t="str">
        <f t="shared" si="26"/>
        <v>982</v>
      </c>
      <c r="K526" s="51">
        <f t="shared" si="25"/>
        <v>972</v>
      </c>
      <c r="M526" s="51" t="s">
        <v>2519</v>
      </c>
      <c r="N526" s="51">
        <v>972</v>
      </c>
    </row>
    <row r="527" spans="1:14" x14ac:dyDescent="0.25">
      <c r="A527" s="78" t="s">
        <v>1566</v>
      </c>
      <c r="B527" s="79" t="s">
        <v>1567</v>
      </c>
      <c r="C527" s="79" t="s">
        <v>1150</v>
      </c>
      <c r="D527" s="79" t="s">
        <v>1531</v>
      </c>
      <c r="E527" s="79" t="s">
        <v>1283</v>
      </c>
      <c r="F527" s="79" t="s">
        <v>1568</v>
      </c>
      <c r="G527" s="79" t="s">
        <v>1568</v>
      </c>
      <c r="I527" s="51">
        <f t="shared" si="24"/>
        <v>1</v>
      </c>
      <c r="J527" s="51" t="str">
        <f t="shared" si="26"/>
        <v>1046</v>
      </c>
      <c r="K527" s="51">
        <f t="shared" si="25"/>
        <v>1038</v>
      </c>
      <c r="M527" s="51" t="s">
        <v>2520</v>
      </c>
      <c r="N527" s="51">
        <v>1038</v>
      </c>
    </row>
    <row r="528" spans="1:14" x14ac:dyDescent="0.25">
      <c r="A528" s="78" t="s">
        <v>1569</v>
      </c>
      <c r="B528" s="79" t="s">
        <v>1570</v>
      </c>
      <c r="C528" s="79" t="s">
        <v>88</v>
      </c>
      <c r="D528" s="79" t="s">
        <v>1029</v>
      </c>
      <c r="E528" s="79" t="s">
        <v>1571</v>
      </c>
      <c r="F528" s="79" t="s">
        <v>400</v>
      </c>
      <c r="G528" s="79" t="s">
        <v>400</v>
      </c>
      <c r="I528" s="51">
        <f t="shared" si="24"/>
        <v>1</v>
      </c>
      <c r="J528" s="51" t="str">
        <f t="shared" si="26"/>
        <v>1131</v>
      </c>
      <c r="K528" s="51">
        <f t="shared" si="25"/>
        <v>1119</v>
      </c>
      <c r="M528" s="51" t="s">
        <v>2521</v>
      </c>
      <c r="N528" s="51">
        <v>1119</v>
      </c>
    </row>
    <row r="529" spans="1:14" x14ac:dyDescent="0.25">
      <c r="A529" s="78" t="s">
        <v>1572</v>
      </c>
      <c r="B529" s="79" t="s">
        <v>1573</v>
      </c>
      <c r="C529" s="79" t="s">
        <v>1574</v>
      </c>
      <c r="D529" s="79" t="s">
        <v>1575</v>
      </c>
      <c r="E529" s="79" t="s">
        <v>1576</v>
      </c>
      <c r="F529" s="79" t="s">
        <v>1577</v>
      </c>
      <c r="G529" s="79" t="s">
        <v>1577</v>
      </c>
      <c r="I529" s="51">
        <f t="shared" si="24"/>
        <v>1</v>
      </c>
      <c r="J529" s="51" t="str">
        <f t="shared" si="26"/>
        <v>4575</v>
      </c>
      <c r="K529" s="51">
        <f t="shared" si="25"/>
        <v>4557</v>
      </c>
      <c r="M529" s="51" t="s">
        <v>2522</v>
      </c>
      <c r="N529" s="51">
        <v>4557</v>
      </c>
    </row>
    <row r="530" spans="1:14" x14ac:dyDescent="0.25">
      <c r="A530" s="78" t="s">
        <v>1578</v>
      </c>
      <c r="B530" s="79">
        <v>853</v>
      </c>
      <c r="C530" s="79">
        <v>828</v>
      </c>
      <c r="D530" s="79">
        <v>822</v>
      </c>
      <c r="E530" s="79">
        <v>802</v>
      </c>
      <c r="F530" s="79">
        <v>798</v>
      </c>
      <c r="G530" s="79">
        <v>797</v>
      </c>
      <c r="I530" s="51">
        <f t="shared" si="24"/>
        <v>0.99874686716791983</v>
      </c>
      <c r="J530" s="51" t="str">
        <f t="shared" si="26"/>
        <v>822</v>
      </c>
      <c r="K530" s="51">
        <f t="shared" si="25"/>
        <v>796.00125313283206</v>
      </c>
      <c r="M530" s="51" t="s">
        <v>2523</v>
      </c>
      <c r="N530" s="51">
        <v>796.00125313283206</v>
      </c>
    </row>
    <row r="531" spans="1:14" x14ac:dyDescent="0.25">
      <c r="A531" s="78" t="s">
        <v>1579</v>
      </c>
      <c r="B531" s="79" t="s">
        <v>644</v>
      </c>
      <c r="C531" s="79" t="s">
        <v>620</v>
      </c>
      <c r="D531" s="79" t="s">
        <v>1580</v>
      </c>
      <c r="E531" s="79" t="s">
        <v>166</v>
      </c>
      <c r="F531" s="79" t="s">
        <v>78</v>
      </c>
      <c r="G531" s="79" t="s">
        <v>78</v>
      </c>
      <c r="I531" s="51">
        <f t="shared" si="24"/>
        <v>1</v>
      </c>
      <c r="J531" s="51" t="str">
        <f t="shared" si="26"/>
        <v>1023</v>
      </c>
      <c r="K531" s="51">
        <f t="shared" si="25"/>
        <v>1016</v>
      </c>
      <c r="M531" s="51" t="s">
        <v>2524</v>
      </c>
      <c r="N531" s="51">
        <v>1016</v>
      </c>
    </row>
    <row r="532" spans="1:14" x14ac:dyDescent="0.25">
      <c r="A532" s="78" t="s">
        <v>1581</v>
      </c>
      <c r="B532" s="79">
        <v>994</v>
      </c>
      <c r="C532" s="79">
        <v>980</v>
      </c>
      <c r="D532" s="79">
        <v>977</v>
      </c>
      <c r="E532" s="79">
        <v>967</v>
      </c>
      <c r="F532" s="79">
        <v>965</v>
      </c>
      <c r="G532" s="79">
        <v>964</v>
      </c>
      <c r="I532" s="51">
        <f t="shared" si="24"/>
        <v>0.99896373056994814</v>
      </c>
      <c r="J532" s="51" t="str">
        <f t="shared" si="26"/>
        <v>977</v>
      </c>
      <c r="K532" s="51">
        <f t="shared" si="25"/>
        <v>963.00103626942996</v>
      </c>
      <c r="M532" s="51" t="s">
        <v>2387</v>
      </c>
      <c r="N532" s="51">
        <v>963.00103626942996</v>
      </c>
    </row>
    <row r="533" spans="1:14" x14ac:dyDescent="0.25">
      <c r="A533" s="78" t="s">
        <v>1582</v>
      </c>
      <c r="B533" s="79">
        <v>847</v>
      </c>
      <c r="C533" s="79">
        <v>843</v>
      </c>
      <c r="D533" s="79">
        <v>842</v>
      </c>
      <c r="E533" s="79">
        <v>839</v>
      </c>
      <c r="F533" s="79">
        <v>838</v>
      </c>
      <c r="G533" s="79">
        <v>838</v>
      </c>
      <c r="I533" s="51">
        <f t="shared" si="24"/>
        <v>1</v>
      </c>
      <c r="J533" s="51" t="str">
        <f t="shared" si="26"/>
        <v>842</v>
      </c>
      <c r="K533" s="51">
        <f t="shared" si="25"/>
        <v>838</v>
      </c>
      <c r="M533" s="51" t="s">
        <v>2262</v>
      </c>
      <c r="N533" s="51">
        <v>838</v>
      </c>
    </row>
    <row r="534" spans="1:14" x14ac:dyDescent="0.25">
      <c r="A534" s="78" t="s">
        <v>1583</v>
      </c>
      <c r="B534" s="79" t="s">
        <v>93</v>
      </c>
      <c r="C534" s="79" t="s">
        <v>1584</v>
      </c>
      <c r="D534" s="79" t="s">
        <v>1247</v>
      </c>
      <c r="E534" s="79" t="s">
        <v>1585</v>
      </c>
      <c r="F534" s="79" t="s">
        <v>391</v>
      </c>
      <c r="G534" s="79" t="s">
        <v>1215</v>
      </c>
      <c r="I534" s="51">
        <f t="shared" si="24"/>
        <v>1.0007267441860466</v>
      </c>
      <c r="J534" s="51" t="str">
        <f t="shared" si="26"/>
        <v>1344</v>
      </c>
      <c r="K534" s="51">
        <f t="shared" si="25"/>
        <v>1378.0007267441861</v>
      </c>
      <c r="M534" s="51" t="s">
        <v>2525</v>
      </c>
      <c r="N534" s="51">
        <v>1378.0007267441861</v>
      </c>
    </row>
    <row r="535" spans="1:14" x14ac:dyDescent="0.25">
      <c r="J535" s="51" t="str">
        <f t="shared" si="26"/>
        <v/>
      </c>
      <c r="M535" s="51" t="s">
        <v>2218</v>
      </c>
    </row>
    <row r="536" spans="1:14" x14ac:dyDescent="0.25">
      <c r="A536" s="82" t="s">
        <v>2091</v>
      </c>
      <c r="J536" s="51" t="str">
        <f t="shared" si="26"/>
        <v/>
      </c>
      <c r="M536" s="51" t="s">
        <v>2218</v>
      </c>
    </row>
    <row r="537" spans="1:14" x14ac:dyDescent="0.25">
      <c r="A537" s="77" t="s">
        <v>42</v>
      </c>
      <c r="B537" s="77">
        <v>2005</v>
      </c>
      <c r="C537" s="77">
        <v>2009</v>
      </c>
      <c r="D537" s="77">
        <v>2010</v>
      </c>
      <c r="E537" s="77">
        <v>2015</v>
      </c>
      <c r="F537" s="77">
        <v>2020</v>
      </c>
      <c r="G537" s="77">
        <v>2025</v>
      </c>
      <c r="I537" s="51">
        <f t="shared" si="24"/>
        <v>1.0024752475247525</v>
      </c>
      <c r="J537" s="51" t="str">
        <f t="shared" si="26"/>
        <v>2010</v>
      </c>
      <c r="K537" s="51">
        <f t="shared" si="25"/>
        <v>2030.0123762376238</v>
      </c>
      <c r="M537" s="51" t="s">
        <v>2219</v>
      </c>
      <c r="N537" s="51">
        <v>2030.0123762376238</v>
      </c>
    </row>
    <row r="538" spans="1:14" x14ac:dyDescent="0.25">
      <c r="A538" s="78" t="s">
        <v>2160</v>
      </c>
      <c r="B538" s="79" t="s">
        <v>2177</v>
      </c>
      <c r="C538" s="79" t="s">
        <v>2178</v>
      </c>
      <c r="D538" s="79" t="s">
        <v>2179</v>
      </c>
      <c r="E538" s="79" t="s">
        <v>2180</v>
      </c>
      <c r="F538" s="79" t="s">
        <v>2181</v>
      </c>
      <c r="G538" s="79" t="s">
        <v>2182</v>
      </c>
      <c r="I538" s="51">
        <f t="shared" si="24"/>
        <v>1.0718805365730195</v>
      </c>
      <c r="J538" s="51" t="str">
        <f t="shared" si="26"/>
        <v>6976</v>
      </c>
      <c r="K538" s="51">
        <f t="shared" si="25"/>
        <v>9078.8281447734753</v>
      </c>
      <c r="M538" s="51" t="s">
        <v>2602</v>
      </c>
      <c r="N538" s="51">
        <v>9078.8281447734753</v>
      </c>
    </row>
    <row r="539" spans="1:14" x14ac:dyDescent="0.25">
      <c r="J539" s="51" t="str">
        <f t="shared" si="26"/>
        <v/>
      </c>
      <c r="M539" s="51" t="s">
        <v>2218</v>
      </c>
    </row>
    <row r="540" spans="1:14" x14ac:dyDescent="0.25">
      <c r="A540" s="51" t="s">
        <v>1935</v>
      </c>
      <c r="J540" s="51" t="str">
        <f t="shared" si="26"/>
        <v/>
      </c>
      <c r="M540" s="51" t="s">
        <v>2218</v>
      </c>
    </row>
    <row r="541" spans="1:14" x14ac:dyDescent="0.25">
      <c r="A541" s="77" t="s">
        <v>42</v>
      </c>
      <c r="B541" s="77">
        <v>2005</v>
      </c>
      <c r="C541" s="77">
        <v>2009</v>
      </c>
      <c r="D541" s="77">
        <v>2010</v>
      </c>
      <c r="E541" s="77">
        <v>2015</v>
      </c>
      <c r="F541" s="77">
        <v>2020</v>
      </c>
      <c r="G541" s="77">
        <v>2025</v>
      </c>
      <c r="I541" s="51">
        <f t="shared" si="24"/>
        <v>1.0024752475247525</v>
      </c>
      <c r="J541" s="51" t="str">
        <f t="shared" si="26"/>
        <v>2010</v>
      </c>
      <c r="K541" s="51">
        <f t="shared" si="25"/>
        <v>2030.0123762376238</v>
      </c>
      <c r="M541" s="51" t="s">
        <v>2219</v>
      </c>
      <c r="N541" s="51">
        <v>2030.0123762376238</v>
      </c>
    </row>
    <row r="542" spans="1:14" x14ac:dyDescent="0.25">
      <c r="A542" s="78" t="s">
        <v>2183</v>
      </c>
      <c r="B542" s="79" t="s">
        <v>1217</v>
      </c>
      <c r="C542" s="79" t="s">
        <v>850</v>
      </c>
      <c r="D542" s="79" t="s">
        <v>2184</v>
      </c>
      <c r="E542" s="79" t="s">
        <v>1233</v>
      </c>
      <c r="F542" s="79" t="s">
        <v>2185</v>
      </c>
      <c r="G542" s="79" t="s">
        <v>2186</v>
      </c>
      <c r="I542" s="51">
        <f t="shared" si="24"/>
        <v>1.0507712082262211</v>
      </c>
      <c r="J542" s="51" t="str">
        <f t="shared" si="26"/>
        <v>1361</v>
      </c>
      <c r="K542" s="51">
        <f t="shared" si="25"/>
        <v>1718.0109254498714</v>
      </c>
      <c r="M542" s="51" t="s">
        <v>2603</v>
      </c>
      <c r="N542" s="51">
        <v>1718.0109254498714</v>
      </c>
    </row>
    <row r="543" spans="1:14" x14ac:dyDescent="0.25">
      <c r="A543" s="78" t="s">
        <v>2187</v>
      </c>
      <c r="B543" s="79" t="s">
        <v>2188</v>
      </c>
      <c r="C543" s="79" t="s">
        <v>2189</v>
      </c>
      <c r="D543" s="79" t="s">
        <v>2190</v>
      </c>
      <c r="E543" s="79" t="s">
        <v>2191</v>
      </c>
      <c r="F543" s="79" t="s">
        <v>2192</v>
      </c>
      <c r="G543" s="79" t="s">
        <v>2193</v>
      </c>
      <c r="I543" s="51">
        <f t="shared" si="24"/>
        <v>1.0431720063621903</v>
      </c>
      <c r="J543" s="51" t="str">
        <f t="shared" si="26"/>
        <v>3906</v>
      </c>
      <c r="K543" s="51">
        <f t="shared" si="25"/>
        <v>4789.2026812088161</v>
      </c>
      <c r="M543" s="51" t="s">
        <v>2604</v>
      </c>
      <c r="N543" s="51">
        <v>4789.2026812088161</v>
      </c>
    </row>
    <row r="544" spans="1:14" x14ac:dyDescent="0.25">
      <c r="A544" s="78" t="s">
        <v>2194</v>
      </c>
      <c r="B544" s="79">
        <v>736</v>
      </c>
      <c r="C544" s="79">
        <v>822</v>
      </c>
      <c r="D544" s="79">
        <v>838</v>
      </c>
      <c r="E544" s="79">
        <v>909</v>
      </c>
      <c r="F544" s="79">
        <v>969</v>
      </c>
      <c r="G544" s="79" t="s">
        <v>1791</v>
      </c>
      <c r="I544" s="51">
        <f t="shared" si="24"/>
        <v>1.0546955624355006</v>
      </c>
      <c r="J544" s="51" t="str">
        <f t="shared" si="26"/>
        <v>838</v>
      </c>
      <c r="K544" s="51">
        <f t="shared" si="25"/>
        <v>1077.8988648090815</v>
      </c>
      <c r="M544" s="51" t="s">
        <v>2383</v>
      </c>
      <c r="N544" s="51">
        <v>1077.8988648090815</v>
      </c>
    </row>
    <row r="545" spans="1:14" x14ac:dyDescent="0.25">
      <c r="A545" s="78" t="s">
        <v>2195</v>
      </c>
      <c r="B545" s="79" t="s">
        <v>948</v>
      </c>
      <c r="C545" s="79" t="s">
        <v>945</v>
      </c>
      <c r="D545" s="79" t="s">
        <v>639</v>
      </c>
      <c r="E545" s="79" t="s">
        <v>532</v>
      </c>
      <c r="F545" s="79" t="s">
        <v>2196</v>
      </c>
      <c r="G545" s="79" t="s">
        <v>2197</v>
      </c>
      <c r="I545" s="51">
        <f t="shared" si="24"/>
        <v>1.0495594713656389</v>
      </c>
      <c r="J545" s="51" t="str">
        <f t="shared" si="26"/>
        <v>1588</v>
      </c>
      <c r="K545" s="51">
        <f t="shared" si="25"/>
        <v>2000.4603524229076</v>
      </c>
      <c r="M545" s="51" t="s">
        <v>2326</v>
      </c>
      <c r="N545" s="51">
        <v>2000.4603524229076</v>
      </c>
    </row>
    <row r="546" spans="1:14" x14ac:dyDescent="0.25">
      <c r="A546" s="78" t="s">
        <v>2198</v>
      </c>
      <c r="B546" s="79">
        <v>992</v>
      </c>
      <c r="C546" s="79" t="s">
        <v>200</v>
      </c>
      <c r="D546" s="79" t="s">
        <v>1589</v>
      </c>
      <c r="E546" s="79" t="s">
        <v>439</v>
      </c>
      <c r="F546" s="79" t="s">
        <v>1637</v>
      </c>
      <c r="G546" s="79" t="s">
        <v>2199</v>
      </c>
      <c r="I546" s="51">
        <f t="shared" si="24"/>
        <v>1.0525902668759812</v>
      </c>
      <c r="J546" s="51" t="str">
        <f t="shared" si="26"/>
        <v>1109</v>
      </c>
      <c r="K546" s="51">
        <f t="shared" si="25"/>
        <v>1411.5235478806908</v>
      </c>
      <c r="M546" s="51" t="s">
        <v>2605</v>
      </c>
      <c r="N546" s="51">
        <v>1411.5235478806908</v>
      </c>
    </row>
    <row r="547" spans="1:14" x14ac:dyDescent="0.25">
      <c r="A547" s="78" t="s">
        <v>2161</v>
      </c>
      <c r="B547" s="79" t="s">
        <v>2200</v>
      </c>
      <c r="C547" s="79" t="s">
        <v>2201</v>
      </c>
      <c r="D547" s="79" t="s">
        <v>2202</v>
      </c>
      <c r="E547" s="79" t="s">
        <v>2203</v>
      </c>
      <c r="F547" s="79" t="s">
        <v>2204</v>
      </c>
      <c r="G547" s="79" t="s">
        <v>2205</v>
      </c>
      <c r="I547" s="51">
        <f t="shared" si="24"/>
        <v>1.0358456668662845</v>
      </c>
      <c r="J547" s="51" t="str">
        <f t="shared" si="26"/>
        <v>10525</v>
      </c>
      <c r="K547" s="51">
        <f t="shared" si="25"/>
        <v>12542.019334416973</v>
      </c>
      <c r="M547" s="51" t="s">
        <v>2606</v>
      </c>
      <c r="N547" s="51">
        <v>12542.019334416973</v>
      </c>
    </row>
    <row r="548" spans="1:14" x14ac:dyDescent="0.25">
      <c r="A548" s="78" t="s">
        <v>2206</v>
      </c>
      <c r="B548" s="79" t="s">
        <v>684</v>
      </c>
      <c r="C548" s="79" t="s">
        <v>423</v>
      </c>
      <c r="D548" s="79" t="s">
        <v>2207</v>
      </c>
      <c r="E548" s="79" t="s">
        <v>2208</v>
      </c>
      <c r="F548" s="79" t="s">
        <v>2209</v>
      </c>
      <c r="G548" s="79" t="s">
        <v>2210</v>
      </c>
      <c r="I548" s="51">
        <f t="shared" si="24"/>
        <v>1.0457346740188129</v>
      </c>
      <c r="J548" s="51" t="str">
        <f t="shared" si="26"/>
        <v>2723</v>
      </c>
      <c r="K548" s="51">
        <f t="shared" si="25"/>
        <v>3371.4485890366527</v>
      </c>
      <c r="M548" s="51" t="s">
        <v>2607</v>
      </c>
      <c r="N548" s="51">
        <v>3371.4485890366527</v>
      </c>
    </row>
    <row r="549" spans="1:14" x14ac:dyDescent="0.25">
      <c r="A549" s="78" t="s">
        <v>2211</v>
      </c>
      <c r="B549" s="83"/>
      <c r="C549" s="83"/>
      <c r="D549" s="83"/>
      <c r="E549" s="83"/>
      <c r="F549" s="83"/>
      <c r="G549" s="84"/>
      <c r="M549" s="51"/>
    </row>
  </sheetData>
  <sortState ref="A1:A18">
    <sortCondition ref="A1"/>
  </sortState>
  <pageMargins left="0.7" right="0.7" top="0.75" bottom="0.75" header="0.3" footer="0.3"/>
  <ignoredErrors>
    <ignoredError sqref="M3:M7 M29 M10:M28 M30:M139 M140:M191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P216"/>
  <sheetViews>
    <sheetView zoomScale="40" zoomScaleNormal="40" workbookViewId="0">
      <selection activeCell="B32" sqref="B32"/>
    </sheetView>
  </sheetViews>
  <sheetFormatPr defaultRowHeight="15" x14ac:dyDescent="0.25"/>
  <cols>
    <col min="1" max="1" width="23.85546875" customWidth="1"/>
    <col min="2" max="2" width="28.7109375" customWidth="1"/>
    <col min="5" max="5" width="16.7109375" customWidth="1"/>
    <col min="15" max="15" width="14.85546875" bestFit="1" customWidth="1"/>
  </cols>
  <sheetData>
    <row r="1" spans="1:15" x14ac:dyDescent="0.25">
      <c r="A1" s="52"/>
    </row>
    <row r="2" spans="1:15" ht="15.75" thickBot="1" x14ac:dyDescent="0.3">
      <c r="A2" s="206" t="s">
        <v>2784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</row>
    <row r="3" spans="1:15" ht="64.5" thickBot="1" x14ac:dyDescent="0.3">
      <c r="A3" s="60" t="s">
        <v>1939</v>
      </c>
      <c r="B3" s="60" t="s">
        <v>1940</v>
      </c>
      <c r="C3" s="60">
        <v>2050</v>
      </c>
      <c r="D3" s="60">
        <v>2045</v>
      </c>
      <c r="E3" s="60">
        <v>2040</v>
      </c>
      <c r="F3" s="60">
        <v>2035</v>
      </c>
      <c r="G3" s="60">
        <v>2030</v>
      </c>
      <c r="H3" s="60">
        <v>2025</v>
      </c>
      <c r="I3" s="60">
        <v>2020</v>
      </c>
      <c r="J3" s="60">
        <v>2015</v>
      </c>
      <c r="K3" s="60">
        <v>2010</v>
      </c>
      <c r="L3" s="60">
        <v>2006</v>
      </c>
      <c r="M3" s="60" t="s">
        <v>1941</v>
      </c>
      <c r="O3" t="s">
        <v>1943</v>
      </c>
    </row>
    <row r="4" spans="1:15" ht="15.75" thickBot="1" x14ac:dyDescent="0.3">
      <c r="A4" s="53">
        <v>1</v>
      </c>
      <c r="B4" s="53" t="s">
        <v>1711</v>
      </c>
      <c r="C4" s="54">
        <v>91683</v>
      </c>
      <c r="D4" s="54">
        <v>83489</v>
      </c>
      <c r="E4" s="54">
        <v>76044</v>
      </c>
      <c r="F4" s="54">
        <v>69019</v>
      </c>
      <c r="G4" s="54">
        <v>62717</v>
      </c>
      <c r="H4" s="54">
        <v>57446</v>
      </c>
      <c r="I4" s="54">
        <v>53502</v>
      </c>
      <c r="J4" s="54">
        <v>50200</v>
      </c>
      <c r="K4" s="54">
        <v>47014</v>
      </c>
      <c r="L4" s="54">
        <v>44379</v>
      </c>
      <c r="M4" s="55">
        <v>2.06</v>
      </c>
      <c r="O4">
        <f>G4/K4</f>
        <v>1.3340068915642149</v>
      </c>
    </row>
    <row r="5" spans="1:15" ht="26.25" thickBot="1" x14ac:dyDescent="0.3">
      <c r="A5" s="53">
        <v>2</v>
      </c>
      <c r="B5" s="53" t="s">
        <v>1932</v>
      </c>
      <c r="C5" s="54">
        <v>90294</v>
      </c>
      <c r="D5" s="54">
        <v>75979</v>
      </c>
      <c r="E5" s="54">
        <v>63924</v>
      </c>
      <c r="F5" s="54">
        <v>53449</v>
      </c>
      <c r="G5" s="54">
        <v>44602</v>
      </c>
      <c r="H5" s="54">
        <v>36813</v>
      </c>
      <c r="I5" s="54">
        <v>29868</v>
      </c>
      <c r="J5" s="54">
        <v>26012</v>
      </c>
      <c r="K5" s="54">
        <v>21602</v>
      </c>
      <c r="L5" s="54">
        <v>18161</v>
      </c>
      <c r="M5" s="55">
        <v>4.97</v>
      </c>
      <c r="O5">
        <f t="shared" ref="O5:O25" si="0">G5/K5</f>
        <v>2.0647162299787056</v>
      </c>
    </row>
    <row r="6" spans="1:15" ht="15.75" thickBot="1" x14ac:dyDescent="0.3">
      <c r="A6" s="53">
        <v>3</v>
      </c>
      <c r="B6" s="53" t="s">
        <v>48</v>
      </c>
      <c r="C6" s="54">
        <v>79234</v>
      </c>
      <c r="D6" s="54">
        <v>73807</v>
      </c>
      <c r="E6" s="54">
        <v>67391</v>
      </c>
      <c r="F6" s="54">
        <v>61049</v>
      </c>
      <c r="G6" s="54">
        <v>55904</v>
      </c>
      <c r="H6" s="54">
        <v>52220</v>
      </c>
      <c r="I6" s="54">
        <v>49173</v>
      </c>
      <c r="J6" s="54">
        <v>45591</v>
      </c>
      <c r="K6" s="54">
        <v>41543</v>
      </c>
      <c r="L6" s="54">
        <v>38108</v>
      </c>
      <c r="M6" s="55">
        <v>2.0699999999999998</v>
      </c>
      <c r="O6">
        <f t="shared" si="0"/>
        <v>1.3456900079435765</v>
      </c>
    </row>
    <row r="7" spans="1:15" ht="15.75" thickBot="1" x14ac:dyDescent="0.3">
      <c r="A7" s="56">
        <v>4</v>
      </c>
      <c r="B7" s="56" t="s">
        <v>62</v>
      </c>
      <c r="C7" s="57">
        <v>78435</v>
      </c>
      <c r="D7" s="57">
        <v>65708</v>
      </c>
      <c r="E7" s="57">
        <v>54221</v>
      </c>
      <c r="F7" s="57">
        <v>43800</v>
      </c>
      <c r="G7" s="57">
        <v>34368</v>
      </c>
      <c r="H7" s="57">
        <v>26061</v>
      </c>
      <c r="I7" s="57">
        <v>19311</v>
      </c>
      <c r="J7" s="57">
        <v>13971</v>
      </c>
      <c r="K7" s="57">
        <v>9833</v>
      </c>
      <c r="L7" s="57">
        <v>6909</v>
      </c>
      <c r="M7" s="58">
        <v>11.37</v>
      </c>
      <c r="O7">
        <f t="shared" si="0"/>
        <v>3.4951693277738229</v>
      </c>
    </row>
    <row r="8" spans="1:15" ht="15.75" thickBot="1" x14ac:dyDescent="0.3">
      <c r="A8" s="53">
        <v>5</v>
      </c>
      <c r="B8" s="53" t="s">
        <v>1933</v>
      </c>
      <c r="C8" s="54">
        <v>76002</v>
      </c>
      <c r="D8" s="54">
        <v>69531</v>
      </c>
      <c r="E8" s="54">
        <v>63464</v>
      </c>
      <c r="F8" s="54">
        <v>57728</v>
      </c>
      <c r="G8" s="54">
        <v>52663</v>
      </c>
      <c r="H8" s="54">
        <v>48621</v>
      </c>
      <c r="I8" s="54">
        <v>45961</v>
      </c>
      <c r="J8" s="54">
        <v>43449</v>
      </c>
      <c r="K8" s="54">
        <v>40541</v>
      </c>
      <c r="L8" s="54">
        <v>38071</v>
      </c>
      <c r="M8" s="55">
        <v>1.99</v>
      </c>
      <c r="O8">
        <f t="shared" si="0"/>
        <v>1.2990059445992945</v>
      </c>
    </row>
    <row r="9" spans="1:15" ht="15.75" thickBot="1" x14ac:dyDescent="0.3">
      <c r="A9" s="53">
        <v>6</v>
      </c>
      <c r="B9" s="53" t="s">
        <v>56</v>
      </c>
      <c r="C9" s="54">
        <v>75253</v>
      </c>
      <c r="D9" s="54">
        <v>68252</v>
      </c>
      <c r="E9" s="54">
        <v>62136</v>
      </c>
      <c r="F9" s="54">
        <v>56562</v>
      </c>
      <c r="G9" s="54">
        <v>52327</v>
      </c>
      <c r="H9" s="54">
        <v>48429</v>
      </c>
      <c r="I9" s="54">
        <v>44811</v>
      </c>
      <c r="J9" s="54">
        <v>41332</v>
      </c>
      <c r="K9" s="54">
        <v>38380</v>
      </c>
      <c r="L9" s="54">
        <v>36045</v>
      </c>
      <c r="M9" s="55">
        <v>2.08</v>
      </c>
      <c r="O9">
        <f t="shared" si="0"/>
        <v>1.363392391870766</v>
      </c>
    </row>
    <row r="10" spans="1:15" ht="15.75" thickBot="1" x14ac:dyDescent="0.3">
      <c r="A10" s="53">
        <v>7</v>
      </c>
      <c r="B10" s="53" t="s">
        <v>57</v>
      </c>
      <c r="C10" s="54">
        <v>68253</v>
      </c>
      <c r="D10" s="54">
        <v>62658</v>
      </c>
      <c r="E10" s="54">
        <v>57118</v>
      </c>
      <c r="F10" s="54">
        <v>51710</v>
      </c>
      <c r="G10" s="54">
        <v>47263</v>
      </c>
      <c r="H10" s="54">
        <v>45033</v>
      </c>
      <c r="I10" s="54">
        <v>43223</v>
      </c>
      <c r="J10" s="54">
        <v>40589</v>
      </c>
      <c r="K10" s="54">
        <v>37474</v>
      </c>
      <c r="L10" s="54">
        <v>34588</v>
      </c>
      <c r="M10" s="55">
        <v>1.97</v>
      </c>
      <c r="O10">
        <f t="shared" si="0"/>
        <v>1.2612211133052249</v>
      </c>
    </row>
    <row r="11" spans="1:15" ht="15.75" thickBot="1" x14ac:dyDescent="0.3">
      <c r="A11" s="53">
        <v>8</v>
      </c>
      <c r="B11" s="53" t="s">
        <v>50</v>
      </c>
      <c r="C11" s="54">
        <v>66846</v>
      </c>
      <c r="D11" s="54">
        <v>60492</v>
      </c>
      <c r="E11" s="54">
        <v>55756</v>
      </c>
      <c r="F11" s="54">
        <v>52345</v>
      </c>
      <c r="G11" s="54">
        <v>49975</v>
      </c>
      <c r="H11" s="54">
        <v>46419</v>
      </c>
      <c r="I11" s="54">
        <v>42385</v>
      </c>
      <c r="J11" s="54">
        <v>38650</v>
      </c>
      <c r="K11" s="54">
        <v>36194</v>
      </c>
      <c r="L11" s="54">
        <v>34021</v>
      </c>
      <c r="M11" s="55">
        <v>1.96</v>
      </c>
      <c r="O11">
        <f t="shared" si="0"/>
        <v>1.380753716085539</v>
      </c>
    </row>
    <row r="12" spans="1:15" ht="15.75" thickBot="1" x14ac:dyDescent="0.3">
      <c r="A12" s="53">
        <v>9</v>
      </c>
      <c r="B12" s="53" t="s">
        <v>1365</v>
      </c>
      <c r="C12" s="54">
        <v>63149</v>
      </c>
      <c r="D12" s="54">
        <v>49393</v>
      </c>
      <c r="E12" s="54">
        <v>38255</v>
      </c>
      <c r="F12" s="54">
        <v>29417</v>
      </c>
      <c r="G12" s="54">
        <v>22694</v>
      </c>
      <c r="H12" s="54">
        <v>17685</v>
      </c>
      <c r="I12" s="54">
        <v>13979</v>
      </c>
      <c r="J12" s="54">
        <v>11176</v>
      </c>
      <c r="K12" s="54">
        <v>8972</v>
      </c>
      <c r="L12" s="54">
        <v>7918</v>
      </c>
      <c r="M12" s="55">
        <v>7.97</v>
      </c>
      <c r="O12">
        <f t="shared" si="0"/>
        <v>2.5294248773963441</v>
      </c>
    </row>
    <row r="13" spans="1:15" ht="15.75" thickBot="1" x14ac:dyDescent="0.3">
      <c r="A13" s="53">
        <v>10</v>
      </c>
      <c r="B13" s="53" t="s">
        <v>1934</v>
      </c>
      <c r="C13" s="54">
        <v>58545</v>
      </c>
      <c r="D13" s="54">
        <v>52760</v>
      </c>
      <c r="E13" s="54">
        <v>48070</v>
      </c>
      <c r="F13" s="54">
        <v>44948</v>
      </c>
      <c r="G13" s="54">
        <v>43195</v>
      </c>
      <c r="H13" s="54">
        <v>41358</v>
      </c>
      <c r="I13" s="54">
        <v>38990</v>
      </c>
      <c r="J13" s="54">
        <v>35908</v>
      </c>
      <c r="K13" s="54">
        <v>32948</v>
      </c>
      <c r="L13" s="54">
        <v>31123</v>
      </c>
      <c r="M13" s="55">
        <v>1.88</v>
      </c>
      <c r="O13">
        <f t="shared" si="0"/>
        <v>1.3110052203472138</v>
      </c>
    </row>
    <row r="14" spans="1:15" ht="15.75" thickBot="1" x14ac:dyDescent="0.3">
      <c r="A14" s="56">
        <v>11</v>
      </c>
      <c r="B14" s="59" t="s">
        <v>58</v>
      </c>
      <c r="C14" s="57">
        <v>49759</v>
      </c>
      <c r="D14" s="57">
        <v>38149</v>
      </c>
      <c r="E14" s="57">
        <v>29026</v>
      </c>
      <c r="F14" s="57">
        <v>21924</v>
      </c>
      <c r="G14" s="57">
        <v>16694</v>
      </c>
      <c r="H14" s="57">
        <v>12996</v>
      </c>
      <c r="I14" s="57">
        <v>10375</v>
      </c>
      <c r="J14" s="57">
        <v>8427</v>
      </c>
      <c r="K14" s="57">
        <v>6882</v>
      </c>
      <c r="L14" s="57">
        <v>5657</v>
      </c>
      <c r="M14" s="58">
        <v>8.7899999999999991</v>
      </c>
      <c r="O14">
        <f t="shared" si="0"/>
        <v>2.4257483289741355</v>
      </c>
    </row>
    <row r="15" spans="1:15" ht="15.75" thickBot="1" x14ac:dyDescent="0.3">
      <c r="A15" s="56">
        <v>12</v>
      </c>
      <c r="B15" s="59" t="s">
        <v>46</v>
      </c>
      <c r="C15" s="57">
        <v>49650</v>
      </c>
      <c r="D15" s="57">
        <v>39719</v>
      </c>
      <c r="E15" s="57">
        <v>30951</v>
      </c>
      <c r="F15" s="57">
        <v>23511</v>
      </c>
      <c r="G15" s="57">
        <v>17522</v>
      </c>
      <c r="H15" s="57">
        <v>12688</v>
      </c>
      <c r="I15" s="57">
        <v>8829</v>
      </c>
      <c r="J15" s="57">
        <v>5837</v>
      </c>
      <c r="K15" s="57">
        <v>3463</v>
      </c>
      <c r="L15" s="57">
        <v>2041</v>
      </c>
      <c r="M15" s="58">
        <v>24.32</v>
      </c>
      <c r="O15">
        <f t="shared" si="0"/>
        <v>5.0597747617672537</v>
      </c>
    </row>
    <row r="16" spans="1:15" ht="15.75" thickBot="1" x14ac:dyDescent="0.3">
      <c r="A16" s="53">
        <v>13</v>
      </c>
      <c r="B16" s="53" t="s">
        <v>1935</v>
      </c>
      <c r="C16" s="54">
        <v>45595</v>
      </c>
      <c r="D16" s="54">
        <v>34971</v>
      </c>
      <c r="E16" s="54">
        <v>26602</v>
      </c>
      <c r="F16" s="54">
        <v>20046</v>
      </c>
      <c r="G16" s="54">
        <v>15188</v>
      </c>
      <c r="H16" s="54">
        <v>11743</v>
      </c>
      <c r="I16" s="54">
        <v>9291</v>
      </c>
      <c r="J16" s="54">
        <v>7460</v>
      </c>
      <c r="K16" s="54">
        <v>6005</v>
      </c>
      <c r="L16" s="54">
        <v>5545</v>
      </c>
      <c r="M16" s="55">
        <v>8.2200000000000006</v>
      </c>
      <c r="O16">
        <f t="shared" si="0"/>
        <v>2.529225645295587</v>
      </c>
    </row>
    <row r="17" spans="1:16" ht="15.75" thickBot="1" x14ac:dyDescent="0.3">
      <c r="A17" s="53">
        <v>14</v>
      </c>
      <c r="B17" s="53" t="s">
        <v>1936</v>
      </c>
      <c r="C17" s="54">
        <v>33472</v>
      </c>
      <c r="D17" s="54">
        <v>23932</v>
      </c>
      <c r="E17" s="54">
        <v>16623</v>
      </c>
      <c r="F17" s="54">
        <v>11148</v>
      </c>
      <c r="G17" s="54">
        <v>7245</v>
      </c>
      <c r="H17" s="54">
        <v>4583</v>
      </c>
      <c r="I17" s="54">
        <v>2834</v>
      </c>
      <c r="J17" s="54">
        <v>1707</v>
      </c>
      <c r="K17" s="54">
        <v>1001</v>
      </c>
      <c r="L17" s="53">
        <v>655</v>
      </c>
      <c r="M17" s="55">
        <v>51.1</v>
      </c>
      <c r="O17">
        <f t="shared" si="0"/>
        <v>7.2377622377622375</v>
      </c>
    </row>
    <row r="18" spans="1:16" ht="15.75" thickBot="1" x14ac:dyDescent="0.3">
      <c r="A18" s="53">
        <v>15</v>
      </c>
      <c r="B18" s="53" t="s">
        <v>904</v>
      </c>
      <c r="C18" s="54">
        <v>32676</v>
      </c>
      <c r="D18" s="54">
        <v>26231</v>
      </c>
      <c r="E18" s="54">
        <v>20746</v>
      </c>
      <c r="F18" s="54">
        <v>15979</v>
      </c>
      <c r="G18" s="54">
        <v>12139</v>
      </c>
      <c r="H18" s="54">
        <v>9328</v>
      </c>
      <c r="I18" s="54">
        <v>7345</v>
      </c>
      <c r="J18" s="54">
        <v>5888</v>
      </c>
      <c r="K18" s="54">
        <v>4652</v>
      </c>
      <c r="L18" s="54">
        <v>3768</v>
      </c>
      <c r="M18" s="55">
        <v>8.67</v>
      </c>
      <c r="O18">
        <f t="shared" si="0"/>
        <v>2.6094153052450557</v>
      </c>
    </row>
    <row r="19" spans="1:16" ht="15.75" thickBot="1" x14ac:dyDescent="0.3">
      <c r="A19" s="53">
        <v>16</v>
      </c>
      <c r="B19" s="53" t="s">
        <v>61</v>
      </c>
      <c r="C19" s="54">
        <v>22395</v>
      </c>
      <c r="D19" s="54">
        <v>15642</v>
      </c>
      <c r="E19" s="54">
        <v>10784</v>
      </c>
      <c r="F19" s="54">
        <v>7365</v>
      </c>
      <c r="G19" s="54">
        <v>5123</v>
      </c>
      <c r="H19" s="54">
        <v>3711</v>
      </c>
      <c r="I19" s="54">
        <v>2813</v>
      </c>
      <c r="J19" s="54">
        <v>2197</v>
      </c>
      <c r="K19" s="54">
        <v>1724</v>
      </c>
      <c r="L19" s="54">
        <v>1508</v>
      </c>
      <c r="M19" s="55">
        <v>14.85</v>
      </c>
      <c r="O19">
        <f t="shared" si="0"/>
        <v>2.9715777262180976</v>
      </c>
    </row>
    <row r="20" spans="1:16" ht="15.75" thickBot="1" x14ac:dyDescent="0.3">
      <c r="A20" s="56">
        <v>17</v>
      </c>
      <c r="B20" s="59" t="s">
        <v>52</v>
      </c>
      <c r="C20" s="57">
        <v>20836</v>
      </c>
      <c r="D20" s="57">
        <v>14446</v>
      </c>
      <c r="E20" s="57">
        <v>9802</v>
      </c>
      <c r="F20" s="57">
        <v>6524</v>
      </c>
      <c r="G20" s="57">
        <v>4360</v>
      </c>
      <c r="H20" s="57">
        <v>2979</v>
      </c>
      <c r="I20" s="57">
        <v>2091</v>
      </c>
      <c r="J20" s="57">
        <v>1492</v>
      </c>
      <c r="K20" s="57">
        <v>1061</v>
      </c>
      <c r="L20" s="56">
        <v>817</v>
      </c>
      <c r="M20" s="58">
        <v>25.5</v>
      </c>
      <c r="O20">
        <f t="shared" si="0"/>
        <v>4.1093308199811496</v>
      </c>
    </row>
    <row r="21" spans="1:16" ht="15.75" thickBot="1" x14ac:dyDescent="0.3">
      <c r="A21" s="53">
        <v>18</v>
      </c>
      <c r="B21" s="53" t="s">
        <v>1937</v>
      </c>
      <c r="C21" s="54">
        <v>20500</v>
      </c>
      <c r="D21" s="54">
        <v>14025</v>
      </c>
      <c r="E21" s="54">
        <v>9443</v>
      </c>
      <c r="F21" s="54">
        <v>6287</v>
      </c>
      <c r="G21" s="54">
        <v>4287</v>
      </c>
      <c r="H21" s="54">
        <v>3080</v>
      </c>
      <c r="I21" s="54">
        <v>2352</v>
      </c>
      <c r="J21" s="54">
        <v>1880</v>
      </c>
      <c r="K21" s="54">
        <v>1531</v>
      </c>
      <c r="L21" s="54">
        <v>1281</v>
      </c>
      <c r="M21" s="55">
        <v>16</v>
      </c>
      <c r="O21">
        <f t="shared" si="0"/>
        <v>2.8001306335728282</v>
      </c>
    </row>
    <row r="22" spans="1:16" ht="26.25" thickBot="1" x14ac:dyDescent="0.3">
      <c r="A22" s="53">
        <v>19</v>
      </c>
      <c r="B22" s="53" t="s">
        <v>905</v>
      </c>
      <c r="C22" s="54">
        <v>20388</v>
      </c>
      <c r="D22" s="54">
        <v>14260</v>
      </c>
      <c r="E22" s="54">
        <v>9815</v>
      </c>
      <c r="F22" s="54">
        <v>6678</v>
      </c>
      <c r="G22" s="54">
        <v>4635</v>
      </c>
      <c r="H22" s="54">
        <v>3372</v>
      </c>
      <c r="I22" s="54">
        <v>2591</v>
      </c>
      <c r="J22" s="54">
        <v>2075</v>
      </c>
      <c r="K22" s="54">
        <v>1688</v>
      </c>
      <c r="L22" s="54">
        <v>1312</v>
      </c>
      <c r="M22" s="55">
        <v>15.53</v>
      </c>
      <c r="O22">
        <f t="shared" si="0"/>
        <v>2.7458530805687205</v>
      </c>
    </row>
    <row r="23" spans="1:16" ht="15.75" thickBot="1" x14ac:dyDescent="0.3">
      <c r="A23" s="53">
        <v>20</v>
      </c>
      <c r="B23" s="53" t="s">
        <v>49</v>
      </c>
      <c r="C23" s="54">
        <v>13014</v>
      </c>
      <c r="D23" s="54">
        <v>8934</v>
      </c>
      <c r="E23" s="54">
        <v>6117</v>
      </c>
      <c r="F23" s="54">
        <v>4191</v>
      </c>
      <c r="G23" s="54">
        <v>2944</v>
      </c>
      <c r="H23" s="54">
        <v>2161</v>
      </c>
      <c r="I23" s="54">
        <v>1665</v>
      </c>
      <c r="J23" s="54">
        <v>1332</v>
      </c>
      <c r="K23" s="54">
        <v>1087</v>
      </c>
      <c r="L23" s="53">
        <v>919</v>
      </c>
      <c r="M23" s="55">
        <v>14.16</v>
      </c>
      <c r="O23">
        <f t="shared" si="0"/>
        <v>2.7083716651333947</v>
      </c>
    </row>
    <row r="24" spans="1:16" ht="15.75" thickBot="1" x14ac:dyDescent="0.3">
      <c r="A24" s="53">
        <v>21</v>
      </c>
      <c r="B24" s="53" t="s">
        <v>903</v>
      </c>
      <c r="C24" s="54">
        <v>7066</v>
      </c>
      <c r="D24" s="54">
        <v>5183</v>
      </c>
      <c r="E24" s="54">
        <v>3775</v>
      </c>
      <c r="F24" s="54">
        <v>2744</v>
      </c>
      <c r="G24" s="54">
        <v>2035</v>
      </c>
      <c r="H24" s="54">
        <v>1568</v>
      </c>
      <c r="I24" s="54">
        <v>1260</v>
      </c>
      <c r="J24" s="54">
        <v>1050</v>
      </c>
      <c r="K24" s="53">
        <v>897</v>
      </c>
      <c r="L24" s="53">
        <v>778</v>
      </c>
      <c r="M24" s="55">
        <v>9.08</v>
      </c>
      <c r="O24">
        <f t="shared" si="0"/>
        <v>2.2686733556298773</v>
      </c>
    </row>
    <row r="25" spans="1:16" ht="26.25" thickBot="1" x14ac:dyDescent="0.3">
      <c r="A25" s="53">
        <v>22</v>
      </c>
      <c r="B25" s="53" t="s">
        <v>1938</v>
      </c>
      <c r="C25" s="54">
        <v>5235</v>
      </c>
      <c r="D25" s="54">
        <v>3767</v>
      </c>
      <c r="E25" s="54">
        <v>2698</v>
      </c>
      <c r="F25" s="54">
        <v>1917</v>
      </c>
      <c r="G25" s="54">
        <v>1384</v>
      </c>
      <c r="H25" s="54">
        <v>1027</v>
      </c>
      <c r="I25" s="53">
        <v>790</v>
      </c>
      <c r="J25" s="53">
        <v>627</v>
      </c>
      <c r="K25" s="53">
        <v>510</v>
      </c>
      <c r="L25" s="53">
        <v>427</v>
      </c>
      <c r="M25" s="55">
        <v>12.25</v>
      </c>
      <c r="O25">
        <f t="shared" si="0"/>
        <v>2.7137254901960786</v>
      </c>
    </row>
    <row r="26" spans="1:16" ht="15.75" thickBot="1" x14ac:dyDescent="0.3">
      <c r="A26" s="53"/>
      <c r="B26" s="53" t="s">
        <v>47</v>
      </c>
      <c r="C26" s="54"/>
      <c r="D26" s="54"/>
      <c r="E26" s="54"/>
      <c r="F26" s="54"/>
      <c r="G26" s="54"/>
      <c r="H26" s="54"/>
      <c r="I26" s="53"/>
      <c r="J26" s="53"/>
      <c r="K26" s="53">
        <v>49600</v>
      </c>
      <c r="L26" s="53"/>
      <c r="M26" s="55"/>
      <c r="O26">
        <v>1.3340068915642149</v>
      </c>
      <c r="P26" s="90" t="s">
        <v>2780</v>
      </c>
    </row>
    <row r="27" spans="1:16" ht="15.75" thickBot="1" x14ac:dyDescent="0.3">
      <c r="A27" s="53"/>
      <c r="B27" s="53" t="s">
        <v>54</v>
      </c>
      <c r="C27" s="54"/>
      <c r="D27" s="54"/>
      <c r="E27" s="54"/>
      <c r="F27" s="54"/>
      <c r="G27" s="54"/>
      <c r="H27" s="54"/>
      <c r="I27" s="53"/>
      <c r="J27" s="53"/>
      <c r="K27" s="53">
        <v>41000</v>
      </c>
      <c r="L27" s="53"/>
      <c r="M27" s="55"/>
      <c r="O27">
        <v>1.3340068915642149</v>
      </c>
      <c r="P27" t="s">
        <v>2780</v>
      </c>
    </row>
    <row r="28" spans="1:16" ht="15.75" thickBot="1" x14ac:dyDescent="0.3">
      <c r="A28" s="53"/>
      <c r="B28" s="53" t="s">
        <v>2091</v>
      </c>
      <c r="C28" s="54"/>
      <c r="D28" s="54"/>
      <c r="E28" s="54"/>
      <c r="F28" s="54"/>
      <c r="G28" s="54"/>
      <c r="H28" s="54"/>
      <c r="I28" s="53"/>
      <c r="J28" s="53"/>
      <c r="K28" s="53">
        <v>8700</v>
      </c>
      <c r="L28" s="53"/>
      <c r="M28" s="55"/>
      <c r="O28">
        <v>2.7137254901960786</v>
      </c>
      <c r="P28" t="s">
        <v>2779</v>
      </c>
    </row>
    <row r="30" spans="1:16" ht="15.75" thickBot="1" x14ac:dyDescent="0.3"/>
    <row r="31" spans="1:16" ht="15.75" thickBot="1" x14ac:dyDescent="0.3">
      <c r="A31" s="208" t="s">
        <v>1944</v>
      </c>
      <c r="B31" s="209"/>
      <c r="C31" s="209"/>
      <c r="D31" s="209"/>
      <c r="E31" s="209"/>
      <c r="F31" s="209"/>
      <c r="G31" s="210"/>
    </row>
    <row r="32" spans="1:16" ht="15.75" thickBot="1" x14ac:dyDescent="0.3">
      <c r="A32" s="212" t="s">
        <v>1940</v>
      </c>
      <c r="B32" s="213" t="s">
        <v>1945</v>
      </c>
      <c r="C32" s="213" t="s">
        <v>1946</v>
      </c>
      <c r="D32" s="213" t="s">
        <v>1947</v>
      </c>
      <c r="E32" s="213"/>
      <c r="F32" s="214">
        <v>2010</v>
      </c>
      <c r="G32" s="215"/>
      <c r="I32">
        <v>2030</v>
      </c>
    </row>
    <row r="33" spans="1:9" ht="15.75" thickBot="1" x14ac:dyDescent="0.3">
      <c r="A33" s="216" t="s">
        <v>1948</v>
      </c>
      <c r="B33" s="217" t="s">
        <v>1949</v>
      </c>
      <c r="C33" s="217" t="s">
        <v>1950</v>
      </c>
      <c r="D33" s="217" t="s">
        <v>1946</v>
      </c>
      <c r="E33" s="218"/>
      <c r="F33" s="219">
        <v>909.32899999999995</v>
      </c>
      <c r="G33" s="215"/>
      <c r="I33" t="e">
        <f>F33*VLOOKUP($A33,$B$4:$O$28,14,0)</f>
        <v>#N/A</v>
      </c>
    </row>
    <row r="34" spans="1:9" ht="15.75" thickBot="1" x14ac:dyDescent="0.3">
      <c r="A34" s="216" t="s">
        <v>1951</v>
      </c>
      <c r="B34" s="217" t="s">
        <v>1949</v>
      </c>
      <c r="C34" s="217" t="s">
        <v>1950</v>
      </c>
      <c r="D34" s="217" t="s">
        <v>1946</v>
      </c>
      <c r="E34" s="218"/>
      <c r="F34" s="220">
        <v>7468.1930000000002</v>
      </c>
      <c r="G34" s="215"/>
      <c r="I34" t="e">
        <f t="shared" ref="I34:I97" si="1">F34*VLOOKUP($A34,$B$4:$O$28,14,0)</f>
        <v>#N/A</v>
      </c>
    </row>
    <row r="35" spans="1:9" ht="15.75" thickBot="1" x14ac:dyDescent="0.3">
      <c r="A35" s="216" t="s">
        <v>1952</v>
      </c>
      <c r="B35" s="217" t="s">
        <v>1949</v>
      </c>
      <c r="C35" s="217" t="s">
        <v>1950</v>
      </c>
      <c r="D35" s="217" t="s">
        <v>1946</v>
      </c>
      <c r="E35" s="218"/>
      <c r="F35" s="220">
        <v>6965.866</v>
      </c>
      <c r="G35" s="215"/>
      <c r="I35" t="e">
        <f t="shared" si="1"/>
        <v>#N/A</v>
      </c>
    </row>
    <row r="36" spans="1:9" ht="15.75" thickBot="1" x14ac:dyDescent="0.3">
      <c r="A36" s="216" t="s">
        <v>1953</v>
      </c>
      <c r="B36" s="217" t="s">
        <v>1949</v>
      </c>
      <c r="C36" s="217" t="s">
        <v>1950</v>
      </c>
      <c r="D36" s="217" t="s">
        <v>1946</v>
      </c>
      <c r="E36" s="218"/>
      <c r="F36" s="220">
        <v>5748.8890000000001</v>
      </c>
      <c r="G36" s="215"/>
      <c r="I36" t="e">
        <f t="shared" si="1"/>
        <v>#N/A</v>
      </c>
    </row>
    <row r="37" spans="1:9" ht="15.75" thickBot="1" x14ac:dyDescent="0.3">
      <c r="A37" s="216" t="s">
        <v>1954</v>
      </c>
      <c r="B37" s="217" t="s">
        <v>1949</v>
      </c>
      <c r="C37" s="217" t="s">
        <v>1950</v>
      </c>
      <c r="D37" s="217" t="s">
        <v>1946</v>
      </c>
      <c r="E37" s="218"/>
      <c r="F37" s="220">
        <v>21459.911</v>
      </c>
      <c r="G37" s="215"/>
      <c r="I37" t="e">
        <f t="shared" si="1"/>
        <v>#N/A</v>
      </c>
    </row>
    <row r="38" spans="1:9" ht="15.75" thickBot="1" x14ac:dyDescent="0.3">
      <c r="A38" s="216" t="s">
        <v>59</v>
      </c>
      <c r="B38" s="217" t="s">
        <v>1949</v>
      </c>
      <c r="C38" s="217" t="s">
        <v>1950</v>
      </c>
      <c r="D38" s="217" t="s">
        <v>1946</v>
      </c>
      <c r="E38" s="218"/>
      <c r="F38" s="219">
        <v>15901.236999999999</v>
      </c>
      <c r="G38" s="61"/>
      <c r="I38" t="e">
        <f t="shared" si="1"/>
        <v>#N/A</v>
      </c>
    </row>
    <row r="39" spans="1:9" ht="15.75" thickBot="1" x14ac:dyDescent="0.3">
      <c r="A39" s="216" t="s">
        <v>1955</v>
      </c>
      <c r="B39" s="217" t="s">
        <v>1949</v>
      </c>
      <c r="C39" s="217" t="s">
        <v>1950</v>
      </c>
      <c r="D39" s="217" t="s">
        <v>1946</v>
      </c>
      <c r="E39" s="218"/>
      <c r="F39" s="220">
        <v>5099.8999999999996</v>
      </c>
      <c r="G39" s="61"/>
      <c r="I39" t="e">
        <f t="shared" si="1"/>
        <v>#N/A</v>
      </c>
    </row>
    <row r="40" spans="1:9" ht="15.75" thickBot="1" x14ac:dyDescent="0.3">
      <c r="A40" s="216" t="s">
        <v>54</v>
      </c>
      <c r="B40" s="217" t="s">
        <v>1949</v>
      </c>
      <c r="C40" s="217" t="s">
        <v>1950</v>
      </c>
      <c r="D40" s="217" t="s">
        <v>1946</v>
      </c>
      <c r="E40" s="218"/>
      <c r="F40" s="220">
        <v>39764.360999999997</v>
      </c>
      <c r="G40" s="61"/>
      <c r="I40">
        <f t="shared" si="1"/>
        <v>53045.931612647291</v>
      </c>
    </row>
    <row r="41" spans="1:9" ht="15.75" thickBot="1" x14ac:dyDescent="0.3">
      <c r="A41" s="216" t="s">
        <v>1956</v>
      </c>
      <c r="B41" s="217" t="s">
        <v>1949</v>
      </c>
      <c r="C41" s="217" t="s">
        <v>1950</v>
      </c>
      <c r="D41" s="217" t="s">
        <v>1946</v>
      </c>
      <c r="E41" s="218"/>
      <c r="F41" s="220">
        <v>39761.339999999997</v>
      </c>
      <c r="G41" s="61"/>
      <c r="I41" t="e">
        <f t="shared" si="1"/>
        <v>#N/A</v>
      </c>
    </row>
    <row r="42" spans="1:9" ht="15.75" thickBot="1" x14ac:dyDescent="0.3">
      <c r="A42" s="216" t="s">
        <v>1957</v>
      </c>
      <c r="B42" s="217" t="s">
        <v>1949</v>
      </c>
      <c r="C42" s="217" t="s">
        <v>1950</v>
      </c>
      <c r="D42" s="217" t="s">
        <v>1946</v>
      </c>
      <c r="E42" s="218"/>
      <c r="F42" s="220">
        <v>10062.780000000001</v>
      </c>
      <c r="G42" s="61"/>
      <c r="I42" t="e">
        <f t="shared" si="1"/>
        <v>#N/A</v>
      </c>
    </row>
    <row r="43" spans="1:9" ht="15.75" thickBot="1" x14ac:dyDescent="0.3">
      <c r="A43" s="216" t="s">
        <v>1958</v>
      </c>
      <c r="B43" s="217" t="s">
        <v>1949</v>
      </c>
      <c r="C43" s="217" t="s">
        <v>1950</v>
      </c>
      <c r="D43" s="217" t="s">
        <v>1946</v>
      </c>
      <c r="E43" s="218"/>
      <c r="F43" s="219">
        <v>30049.144</v>
      </c>
      <c r="G43" s="61"/>
      <c r="I43" t="e">
        <f t="shared" si="1"/>
        <v>#N/A</v>
      </c>
    </row>
    <row r="44" spans="1:9" ht="15.75" thickBot="1" x14ac:dyDescent="0.3">
      <c r="A44" s="216" t="s">
        <v>1959</v>
      </c>
      <c r="B44" s="217" t="s">
        <v>1949</v>
      </c>
      <c r="C44" s="217" t="s">
        <v>1950</v>
      </c>
      <c r="D44" s="217" t="s">
        <v>1946</v>
      </c>
      <c r="E44" s="218"/>
      <c r="F44" s="220">
        <v>26931.949000000001</v>
      </c>
      <c r="G44" s="61"/>
      <c r="I44" t="e">
        <f t="shared" si="1"/>
        <v>#N/A</v>
      </c>
    </row>
    <row r="45" spans="1:9" ht="15.75" thickBot="1" x14ac:dyDescent="0.3">
      <c r="A45" s="216" t="s">
        <v>1938</v>
      </c>
      <c r="B45" s="217" t="s">
        <v>1949</v>
      </c>
      <c r="C45" s="217" t="s">
        <v>1950</v>
      </c>
      <c r="D45" s="217" t="s">
        <v>1946</v>
      </c>
      <c r="E45" s="218"/>
      <c r="F45" s="220">
        <v>1584.529</v>
      </c>
      <c r="G45" s="61"/>
      <c r="I45">
        <f t="shared" si="1"/>
        <v>4299.9767372549022</v>
      </c>
    </row>
    <row r="46" spans="1:9" ht="15.75" thickBot="1" x14ac:dyDescent="0.3">
      <c r="A46" s="216" t="s">
        <v>1960</v>
      </c>
      <c r="B46" s="217" t="s">
        <v>1949</v>
      </c>
      <c r="C46" s="217" t="s">
        <v>1950</v>
      </c>
      <c r="D46" s="217" t="s">
        <v>1946</v>
      </c>
      <c r="E46" s="218"/>
      <c r="F46" s="220">
        <v>22776.311000000002</v>
      </c>
      <c r="G46" s="61"/>
      <c r="I46" t="e">
        <f t="shared" si="1"/>
        <v>#N/A</v>
      </c>
    </row>
    <row r="47" spans="1:9" ht="15.75" thickBot="1" x14ac:dyDescent="0.3">
      <c r="A47" s="216" t="s">
        <v>1961</v>
      </c>
      <c r="B47" s="217" t="s">
        <v>1949</v>
      </c>
      <c r="C47" s="217" t="s">
        <v>1950</v>
      </c>
      <c r="D47" s="217" t="s">
        <v>1946</v>
      </c>
      <c r="E47" s="218"/>
      <c r="F47" s="220">
        <v>13873.514999999999</v>
      </c>
      <c r="G47" s="61"/>
      <c r="I47" t="e">
        <f t="shared" si="1"/>
        <v>#N/A</v>
      </c>
    </row>
    <row r="48" spans="1:9" ht="15.75" thickBot="1" x14ac:dyDescent="0.3">
      <c r="A48" s="216" t="s">
        <v>1962</v>
      </c>
      <c r="B48" s="217" t="s">
        <v>1949</v>
      </c>
      <c r="C48" s="217" t="s">
        <v>1950</v>
      </c>
      <c r="D48" s="217" t="s">
        <v>1946</v>
      </c>
      <c r="E48" s="218"/>
      <c r="F48" s="219">
        <v>36273.540999999997</v>
      </c>
      <c r="G48" s="61"/>
      <c r="I48" t="e">
        <f t="shared" si="1"/>
        <v>#N/A</v>
      </c>
    </row>
    <row r="49" spans="1:9" ht="15.75" thickBot="1" x14ac:dyDescent="0.3">
      <c r="A49" s="216" t="s">
        <v>1963</v>
      </c>
      <c r="B49" s="217" t="s">
        <v>1949</v>
      </c>
      <c r="C49" s="217" t="s">
        <v>1950</v>
      </c>
      <c r="D49" s="217" t="s">
        <v>1946</v>
      </c>
      <c r="E49" s="218"/>
      <c r="F49" s="220">
        <v>8080.0309999999999</v>
      </c>
      <c r="G49" s="61"/>
      <c r="I49" t="e">
        <f t="shared" si="1"/>
        <v>#N/A</v>
      </c>
    </row>
    <row r="50" spans="1:9" ht="15.75" thickBot="1" x14ac:dyDescent="0.3">
      <c r="A50" s="216" t="s">
        <v>1964</v>
      </c>
      <c r="B50" s="217" t="s">
        <v>1949</v>
      </c>
      <c r="C50" s="217" t="s">
        <v>1950</v>
      </c>
      <c r="D50" s="217" t="s">
        <v>1946</v>
      </c>
      <c r="E50" s="218"/>
      <c r="F50" s="220">
        <v>1446.454</v>
      </c>
      <c r="G50" s="61"/>
      <c r="I50" t="e">
        <f t="shared" si="1"/>
        <v>#N/A</v>
      </c>
    </row>
    <row r="51" spans="1:9" ht="15.75" thickBot="1" x14ac:dyDescent="0.3">
      <c r="A51" s="216" t="s">
        <v>1965</v>
      </c>
      <c r="B51" s="217" t="s">
        <v>1949</v>
      </c>
      <c r="C51" s="217" t="s">
        <v>1950</v>
      </c>
      <c r="D51" s="217" t="s">
        <v>1946</v>
      </c>
      <c r="E51" s="218"/>
      <c r="F51" s="220">
        <v>5510.2120000000004</v>
      </c>
      <c r="G51" s="61"/>
      <c r="I51" t="e">
        <f t="shared" si="1"/>
        <v>#N/A</v>
      </c>
    </row>
    <row r="52" spans="1:9" ht="15.75" thickBot="1" x14ac:dyDescent="0.3">
      <c r="A52" s="216" t="s">
        <v>1966</v>
      </c>
      <c r="B52" s="217" t="s">
        <v>1949</v>
      </c>
      <c r="C52" s="217" t="s">
        <v>1950</v>
      </c>
      <c r="D52" s="217" t="s">
        <v>1946</v>
      </c>
      <c r="E52" s="218"/>
      <c r="F52" s="220">
        <v>4603.5280000000002</v>
      </c>
      <c r="G52" s="61"/>
      <c r="I52" t="e">
        <f t="shared" si="1"/>
        <v>#N/A</v>
      </c>
    </row>
    <row r="53" spans="1:9" ht="15.75" thickBot="1" x14ac:dyDescent="0.3">
      <c r="A53" s="216" t="s">
        <v>1967</v>
      </c>
      <c r="B53" s="217" t="s">
        <v>1949</v>
      </c>
      <c r="C53" s="217" t="s">
        <v>1950</v>
      </c>
      <c r="D53" s="217" t="s">
        <v>1946</v>
      </c>
      <c r="E53" s="218"/>
      <c r="F53" s="219">
        <v>7816.3379999999997</v>
      </c>
      <c r="G53" s="61"/>
      <c r="I53" t="e">
        <f t="shared" si="1"/>
        <v>#N/A</v>
      </c>
    </row>
    <row r="54" spans="1:9" ht="15.75" thickBot="1" x14ac:dyDescent="0.3">
      <c r="A54" s="216" t="s">
        <v>1968</v>
      </c>
      <c r="B54" s="217" t="s">
        <v>1949</v>
      </c>
      <c r="C54" s="217" t="s">
        <v>1950</v>
      </c>
      <c r="D54" s="217" t="s">
        <v>1946</v>
      </c>
      <c r="E54" s="218"/>
      <c r="F54" s="220">
        <v>15179.74</v>
      </c>
      <c r="G54" s="61"/>
      <c r="I54" t="e">
        <f t="shared" si="1"/>
        <v>#N/A</v>
      </c>
    </row>
    <row r="55" spans="1:9" ht="15.75" thickBot="1" x14ac:dyDescent="0.3">
      <c r="A55" s="216" t="s">
        <v>58</v>
      </c>
      <c r="B55" s="217" t="s">
        <v>1949</v>
      </c>
      <c r="C55" s="217" t="s">
        <v>1950</v>
      </c>
      <c r="D55" s="217" t="s">
        <v>1946</v>
      </c>
      <c r="E55" s="218"/>
      <c r="F55" s="220">
        <v>11272.962</v>
      </c>
      <c r="G55" s="61"/>
      <c r="I55">
        <f t="shared" si="1"/>
        <v>27345.368734088926</v>
      </c>
    </row>
    <row r="56" spans="1:9" ht="15.75" thickBot="1" x14ac:dyDescent="0.3">
      <c r="A56" s="216" t="s">
        <v>1969</v>
      </c>
      <c r="B56" s="217" t="s">
        <v>1949</v>
      </c>
      <c r="C56" s="217" t="s">
        <v>1950</v>
      </c>
      <c r="D56" s="217" t="s">
        <v>1946</v>
      </c>
      <c r="E56" s="218"/>
      <c r="F56" s="220">
        <v>48333.146000000001</v>
      </c>
      <c r="G56" s="61"/>
      <c r="I56" t="e">
        <f t="shared" si="1"/>
        <v>#N/A</v>
      </c>
    </row>
    <row r="57" spans="1:9" ht="15.75" thickBot="1" x14ac:dyDescent="0.3">
      <c r="A57" s="216" t="s">
        <v>1970</v>
      </c>
      <c r="B57" s="217" t="s">
        <v>1949</v>
      </c>
      <c r="C57" s="217" t="s">
        <v>1950</v>
      </c>
      <c r="D57" s="217" t="s">
        <v>1946</v>
      </c>
      <c r="E57" s="218"/>
      <c r="F57" s="220">
        <v>12933.772000000001</v>
      </c>
      <c r="G57" s="61"/>
      <c r="I57" t="e">
        <f t="shared" si="1"/>
        <v>#N/A</v>
      </c>
    </row>
    <row r="58" spans="1:9" ht="15.75" thickBot="1" x14ac:dyDescent="0.3">
      <c r="A58" s="216" t="s">
        <v>1971</v>
      </c>
      <c r="B58" s="217" t="s">
        <v>1949</v>
      </c>
      <c r="C58" s="217" t="s">
        <v>1950</v>
      </c>
      <c r="D58" s="217" t="s">
        <v>1946</v>
      </c>
      <c r="E58" s="218"/>
      <c r="F58" s="219">
        <v>1390.9580000000001</v>
      </c>
      <c r="G58" s="61"/>
      <c r="I58" t="e">
        <f t="shared" si="1"/>
        <v>#N/A</v>
      </c>
    </row>
    <row r="59" spans="1:9" ht="15.75" thickBot="1" x14ac:dyDescent="0.3">
      <c r="A59" s="216" t="s">
        <v>1972</v>
      </c>
      <c r="B59" s="217" t="s">
        <v>1949</v>
      </c>
      <c r="C59" s="217" t="s">
        <v>1950</v>
      </c>
      <c r="D59" s="217" t="s">
        <v>1946</v>
      </c>
      <c r="E59" s="218"/>
      <c r="F59" s="220">
        <v>412.01799999999997</v>
      </c>
      <c r="G59" s="61"/>
      <c r="I59" t="e">
        <f t="shared" si="1"/>
        <v>#N/A</v>
      </c>
    </row>
    <row r="60" spans="1:9" ht="15.75" thickBot="1" x14ac:dyDescent="0.3">
      <c r="A60" s="216" t="s">
        <v>1973</v>
      </c>
      <c r="B60" s="217" t="s">
        <v>1949</v>
      </c>
      <c r="C60" s="217" t="s">
        <v>1950</v>
      </c>
      <c r="D60" s="217" t="s">
        <v>1946</v>
      </c>
      <c r="E60" s="218"/>
      <c r="F60" s="220">
        <v>2118.4490000000001</v>
      </c>
      <c r="G60" s="61"/>
      <c r="I60" t="e">
        <f t="shared" si="1"/>
        <v>#N/A</v>
      </c>
    </row>
    <row r="61" spans="1:9" ht="15.75" thickBot="1" x14ac:dyDescent="0.3">
      <c r="A61" s="216" t="s">
        <v>1974</v>
      </c>
      <c r="B61" s="217" t="s">
        <v>1949</v>
      </c>
      <c r="C61" s="217" t="s">
        <v>1950</v>
      </c>
      <c r="D61" s="217" t="s">
        <v>1946</v>
      </c>
      <c r="E61" s="218"/>
      <c r="F61" s="220">
        <v>2181.2370000000001</v>
      </c>
      <c r="G61" s="61"/>
      <c r="I61" t="e">
        <f t="shared" si="1"/>
        <v>#N/A</v>
      </c>
    </row>
    <row r="62" spans="1:9" ht="15.75" thickBot="1" x14ac:dyDescent="0.3">
      <c r="A62" s="216" t="s">
        <v>1933</v>
      </c>
      <c r="B62" s="217" t="s">
        <v>1949</v>
      </c>
      <c r="C62" s="217" t="s">
        <v>1950</v>
      </c>
      <c r="D62" s="217" t="s">
        <v>1946</v>
      </c>
      <c r="E62" s="218"/>
      <c r="F62" s="220">
        <v>39171.088000000003</v>
      </c>
      <c r="G62" s="61"/>
      <c r="I62">
        <f t="shared" si="1"/>
        <v>50883.476168422094</v>
      </c>
    </row>
    <row r="63" spans="1:9" ht="15.75" thickBot="1" x14ac:dyDescent="0.3">
      <c r="A63" s="216" t="s">
        <v>1975</v>
      </c>
      <c r="B63" s="217" t="s">
        <v>1949</v>
      </c>
      <c r="C63" s="217" t="s">
        <v>1950</v>
      </c>
      <c r="D63" s="217" t="s">
        <v>1946</v>
      </c>
      <c r="E63" s="218"/>
      <c r="F63" s="219">
        <v>3736.8020000000001</v>
      </c>
      <c r="G63" s="61"/>
      <c r="I63" t="e">
        <f t="shared" si="1"/>
        <v>#N/A</v>
      </c>
    </row>
    <row r="64" spans="1:9" ht="15.75" thickBot="1" x14ac:dyDescent="0.3">
      <c r="A64" s="216" t="s">
        <v>1976</v>
      </c>
      <c r="B64" s="217" t="s">
        <v>1949</v>
      </c>
      <c r="C64" s="217" t="s">
        <v>1950</v>
      </c>
      <c r="D64" s="217" t="s">
        <v>1946</v>
      </c>
      <c r="E64" s="218"/>
      <c r="F64" s="220">
        <v>746.88499999999999</v>
      </c>
      <c r="G64" s="61"/>
      <c r="I64" t="e">
        <f t="shared" si="1"/>
        <v>#N/A</v>
      </c>
    </row>
    <row r="65" spans="1:9" ht="15.75" thickBot="1" x14ac:dyDescent="0.3">
      <c r="A65" s="216" t="s">
        <v>1977</v>
      </c>
      <c r="B65" s="217" t="s">
        <v>1949</v>
      </c>
      <c r="C65" s="217" t="s">
        <v>1950</v>
      </c>
      <c r="D65" s="217" t="s">
        <v>1946</v>
      </c>
      <c r="E65" s="218"/>
      <c r="F65" s="220">
        <v>1841.8820000000001</v>
      </c>
      <c r="G65" s="61"/>
      <c r="I65" t="e">
        <f t="shared" si="1"/>
        <v>#N/A</v>
      </c>
    </row>
    <row r="66" spans="1:9" ht="15.75" thickBot="1" x14ac:dyDescent="0.3">
      <c r="A66" s="216" t="s">
        <v>1978</v>
      </c>
      <c r="B66" s="217" t="s">
        <v>1949</v>
      </c>
      <c r="C66" s="217" t="s">
        <v>1950</v>
      </c>
      <c r="D66" s="217" t="s">
        <v>1946</v>
      </c>
      <c r="E66" s="218"/>
      <c r="F66" s="220">
        <v>15039.892</v>
      </c>
      <c r="G66" s="61"/>
      <c r="I66" t="e">
        <f t="shared" si="1"/>
        <v>#N/A</v>
      </c>
    </row>
    <row r="67" spans="1:9" ht="15.75" thickBot="1" x14ac:dyDescent="0.3">
      <c r="A67" s="216" t="s">
        <v>46</v>
      </c>
      <c r="B67" s="217" t="s">
        <v>1949</v>
      </c>
      <c r="C67" s="217" t="s">
        <v>1950</v>
      </c>
      <c r="D67" s="217" t="s">
        <v>1946</v>
      </c>
      <c r="E67" s="218"/>
      <c r="F67" s="220">
        <v>7544.2020000000002</v>
      </c>
      <c r="G67" s="61"/>
      <c r="I67">
        <f t="shared" si="1"/>
        <v>38171.96287727404</v>
      </c>
    </row>
    <row r="68" spans="1:9" ht="15.75" thickBot="1" x14ac:dyDescent="0.3">
      <c r="A68" s="216" t="s">
        <v>60</v>
      </c>
      <c r="B68" s="217" t="s">
        <v>1949</v>
      </c>
      <c r="C68" s="217" t="s">
        <v>1950</v>
      </c>
      <c r="D68" s="217" t="s">
        <v>1946</v>
      </c>
      <c r="E68" s="218"/>
      <c r="F68" s="219">
        <v>9592.91</v>
      </c>
      <c r="G68" s="61"/>
      <c r="I68" t="e">
        <f t="shared" si="1"/>
        <v>#N/A</v>
      </c>
    </row>
    <row r="69" spans="1:9" ht="15.75" thickBot="1" x14ac:dyDescent="0.3">
      <c r="A69" s="216" t="s">
        <v>1979</v>
      </c>
      <c r="B69" s="217" t="s">
        <v>1949</v>
      </c>
      <c r="C69" s="217" t="s">
        <v>1950</v>
      </c>
      <c r="D69" s="217" t="s">
        <v>1946</v>
      </c>
      <c r="E69" s="218"/>
      <c r="F69" s="220">
        <v>1208.2380000000001</v>
      </c>
      <c r="G69" s="61"/>
      <c r="I69" t="e">
        <f t="shared" si="1"/>
        <v>#N/A</v>
      </c>
    </row>
    <row r="70" spans="1:9" ht="15.75" thickBot="1" x14ac:dyDescent="0.3">
      <c r="A70" s="216" t="s">
        <v>1980</v>
      </c>
      <c r="B70" s="217" t="s">
        <v>1949</v>
      </c>
      <c r="C70" s="217" t="s">
        <v>1950</v>
      </c>
      <c r="D70" s="217" t="s">
        <v>1946</v>
      </c>
      <c r="E70" s="218"/>
      <c r="F70" s="220">
        <v>329.07799999999997</v>
      </c>
      <c r="G70" s="61"/>
      <c r="I70" t="e">
        <f t="shared" si="1"/>
        <v>#N/A</v>
      </c>
    </row>
    <row r="71" spans="1:9" ht="15.75" thickBot="1" x14ac:dyDescent="0.3">
      <c r="A71" s="216" t="s">
        <v>1981</v>
      </c>
      <c r="B71" s="217" t="s">
        <v>1949</v>
      </c>
      <c r="C71" s="217" t="s">
        <v>1950</v>
      </c>
      <c r="D71" s="217" t="s">
        <v>1946</v>
      </c>
      <c r="E71" s="218"/>
      <c r="F71" s="220">
        <v>4426.1180000000004</v>
      </c>
      <c r="G71" s="61"/>
      <c r="I71" t="e">
        <f t="shared" si="1"/>
        <v>#N/A</v>
      </c>
    </row>
    <row r="72" spans="1:9" ht="15.75" thickBot="1" x14ac:dyDescent="0.3">
      <c r="A72" s="216" t="s">
        <v>1982</v>
      </c>
      <c r="B72" s="217" t="s">
        <v>1949</v>
      </c>
      <c r="C72" s="217" t="s">
        <v>1950</v>
      </c>
      <c r="D72" s="217" t="s">
        <v>1946</v>
      </c>
      <c r="E72" s="218"/>
      <c r="F72" s="220">
        <v>11043.18</v>
      </c>
      <c r="G72" s="61"/>
      <c r="I72" t="e">
        <f t="shared" si="1"/>
        <v>#N/A</v>
      </c>
    </row>
    <row r="73" spans="1:9" ht="15.75" thickBot="1" x14ac:dyDescent="0.3">
      <c r="A73" s="216" t="s">
        <v>1983</v>
      </c>
      <c r="B73" s="217" t="s">
        <v>1949</v>
      </c>
      <c r="C73" s="217" t="s">
        <v>1950</v>
      </c>
      <c r="D73" s="217" t="s">
        <v>1946</v>
      </c>
      <c r="E73" s="218"/>
      <c r="F73" s="219">
        <v>1683.193</v>
      </c>
      <c r="G73" s="61"/>
      <c r="I73" t="e">
        <f t="shared" si="1"/>
        <v>#N/A</v>
      </c>
    </row>
    <row r="74" spans="1:9" ht="15.75" thickBot="1" x14ac:dyDescent="0.3">
      <c r="A74" s="216" t="s">
        <v>1984</v>
      </c>
      <c r="B74" s="217" t="s">
        <v>1949</v>
      </c>
      <c r="C74" s="217" t="s">
        <v>1950</v>
      </c>
      <c r="D74" s="217" t="s">
        <v>1946</v>
      </c>
      <c r="E74" s="218"/>
      <c r="F74" s="220">
        <v>17818.611000000001</v>
      </c>
      <c r="G74" s="61"/>
      <c r="I74" t="e">
        <f t="shared" si="1"/>
        <v>#N/A</v>
      </c>
    </row>
    <row r="75" spans="1:9" ht="15.75" thickBot="1" x14ac:dyDescent="0.3">
      <c r="A75" s="216" t="s">
        <v>1985</v>
      </c>
      <c r="B75" s="217" t="s">
        <v>1949</v>
      </c>
      <c r="C75" s="217" t="s">
        <v>1950</v>
      </c>
      <c r="D75" s="217" t="s">
        <v>1946</v>
      </c>
      <c r="E75" s="218"/>
      <c r="F75" s="220">
        <v>28959.64</v>
      </c>
      <c r="G75" s="61"/>
      <c r="I75" t="e">
        <f t="shared" si="1"/>
        <v>#N/A</v>
      </c>
    </row>
    <row r="76" spans="1:9" ht="15.75" thickBot="1" x14ac:dyDescent="0.3">
      <c r="A76" s="216" t="s">
        <v>1986</v>
      </c>
      <c r="B76" s="217" t="s">
        <v>1949</v>
      </c>
      <c r="C76" s="217" t="s">
        <v>1950</v>
      </c>
      <c r="D76" s="217" t="s">
        <v>1946</v>
      </c>
      <c r="E76" s="218"/>
      <c r="F76" s="220">
        <v>24949.937000000002</v>
      </c>
      <c r="G76" s="61"/>
      <c r="I76" t="e">
        <f t="shared" si="1"/>
        <v>#N/A</v>
      </c>
    </row>
    <row r="77" spans="1:9" ht="15.75" thickBot="1" x14ac:dyDescent="0.3">
      <c r="A77" s="216" t="s">
        <v>1987</v>
      </c>
      <c r="B77" s="217" t="s">
        <v>1949</v>
      </c>
      <c r="C77" s="217" t="s">
        <v>1950</v>
      </c>
      <c r="D77" s="217" t="s">
        <v>1946</v>
      </c>
      <c r="E77" s="218"/>
      <c r="F77" s="220">
        <v>36442.909</v>
      </c>
      <c r="G77" s="61"/>
      <c r="I77" t="e">
        <f t="shared" si="1"/>
        <v>#N/A</v>
      </c>
    </row>
    <row r="78" spans="1:9" ht="15.75" thickBot="1" x14ac:dyDescent="0.3">
      <c r="A78" s="216" t="s">
        <v>1988</v>
      </c>
      <c r="B78" s="217" t="s">
        <v>1949</v>
      </c>
      <c r="C78" s="217" t="s">
        <v>1950</v>
      </c>
      <c r="D78" s="217" t="s">
        <v>1946</v>
      </c>
      <c r="E78" s="218"/>
      <c r="F78" s="219">
        <v>2537.0439999999999</v>
      </c>
      <c r="G78" s="61"/>
      <c r="I78" t="e">
        <f t="shared" si="1"/>
        <v>#N/A</v>
      </c>
    </row>
    <row r="79" spans="1:9" ht="15.75" thickBot="1" x14ac:dyDescent="0.3">
      <c r="A79" s="216" t="s">
        <v>1989</v>
      </c>
      <c r="B79" s="217" t="s">
        <v>1949</v>
      </c>
      <c r="C79" s="217" t="s">
        <v>1950</v>
      </c>
      <c r="D79" s="217" t="s">
        <v>1946</v>
      </c>
      <c r="E79" s="218"/>
      <c r="F79" s="220">
        <v>13257.964</v>
      </c>
      <c r="G79" s="61"/>
      <c r="I79" t="e">
        <f t="shared" si="1"/>
        <v>#N/A</v>
      </c>
    </row>
    <row r="80" spans="1:9" ht="15.75" thickBot="1" x14ac:dyDescent="0.3">
      <c r="A80" s="216" t="s">
        <v>1990</v>
      </c>
      <c r="B80" s="217" t="s">
        <v>1949</v>
      </c>
      <c r="C80" s="217" t="s">
        <v>1950</v>
      </c>
      <c r="D80" s="217" t="s">
        <v>1946</v>
      </c>
      <c r="E80" s="218"/>
      <c r="F80" s="220">
        <v>8859.6460000000006</v>
      </c>
      <c r="G80" s="61"/>
      <c r="I80" t="e">
        <f t="shared" si="1"/>
        <v>#N/A</v>
      </c>
    </row>
    <row r="81" spans="1:9" ht="15.75" thickBot="1" x14ac:dyDescent="0.3">
      <c r="A81" s="216" t="s">
        <v>1991</v>
      </c>
      <c r="B81" s="217" t="s">
        <v>1949</v>
      </c>
      <c r="C81" s="217" t="s">
        <v>1950</v>
      </c>
      <c r="D81" s="217" t="s">
        <v>1946</v>
      </c>
      <c r="E81" s="218"/>
      <c r="F81" s="220">
        <v>7827.8249999999998</v>
      </c>
      <c r="G81" s="61"/>
      <c r="I81" t="e">
        <f t="shared" si="1"/>
        <v>#N/A</v>
      </c>
    </row>
    <row r="82" spans="1:9" ht="15.75" thickBot="1" x14ac:dyDescent="0.3">
      <c r="A82" s="216" t="s">
        <v>1937</v>
      </c>
      <c r="B82" s="217" t="s">
        <v>1949</v>
      </c>
      <c r="C82" s="217" t="s">
        <v>1950</v>
      </c>
      <c r="D82" s="217" t="s">
        <v>1946</v>
      </c>
      <c r="E82" s="218"/>
      <c r="F82" s="220">
        <v>6417.2790000000005</v>
      </c>
      <c r="G82" s="61"/>
      <c r="I82">
        <f t="shared" si="1"/>
        <v>17969.219512083608</v>
      </c>
    </row>
    <row r="83" spans="1:9" ht="15.75" thickBot="1" x14ac:dyDescent="0.3">
      <c r="A83" s="216" t="s">
        <v>1992</v>
      </c>
      <c r="B83" s="217" t="s">
        <v>1949</v>
      </c>
      <c r="C83" s="217" t="s">
        <v>1950</v>
      </c>
      <c r="D83" s="217" t="s">
        <v>1946</v>
      </c>
      <c r="E83" s="218"/>
      <c r="F83" s="219">
        <v>7340.2920000000004</v>
      </c>
      <c r="G83" s="61"/>
      <c r="I83" t="e">
        <f t="shared" si="1"/>
        <v>#N/A</v>
      </c>
    </row>
    <row r="84" spans="1:9" ht="15.75" thickBot="1" x14ac:dyDescent="0.3">
      <c r="A84" s="216" t="s">
        <v>1993</v>
      </c>
      <c r="B84" s="217" t="s">
        <v>1949</v>
      </c>
      <c r="C84" s="217" t="s">
        <v>1950</v>
      </c>
      <c r="D84" s="217" t="s">
        <v>1946</v>
      </c>
      <c r="E84" s="218"/>
      <c r="F84" s="220">
        <v>18208.990000000002</v>
      </c>
      <c r="G84" s="61"/>
      <c r="I84" t="e">
        <f t="shared" si="1"/>
        <v>#N/A</v>
      </c>
    </row>
    <row r="85" spans="1:9" ht="15.75" thickBot="1" x14ac:dyDescent="0.3">
      <c r="A85" s="216" t="s">
        <v>1994</v>
      </c>
      <c r="B85" s="217" t="s">
        <v>1949</v>
      </c>
      <c r="C85" s="217" t="s">
        <v>1950</v>
      </c>
      <c r="D85" s="217" t="s">
        <v>1946</v>
      </c>
      <c r="E85" s="218"/>
      <c r="F85" s="220">
        <v>683.07600000000002</v>
      </c>
      <c r="G85" s="61"/>
      <c r="I85" t="e">
        <f t="shared" si="1"/>
        <v>#N/A</v>
      </c>
    </row>
    <row r="86" spans="1:9" ht="15.75" thickBot="1" x14ac:dyDescent="0.3">
      <c r="A86" s="216" t="s">
        <v>1995</v>
      </c>
      <c r="B86" s="217" t="s">
        <v>1949</v>
      </c>
      <c r="C86" s="217" t="s">
        <v>1950</v>
      </c>
      <c r="D86" s="217" t="s">
        <v>1946</v>
      </c>
      <c r="E86" s="218"/>
      <c r="F86" s="220">
        <v>18527.050999999999</v>
      </c>
      <c r="G86" s="61"/>
      <c r="I86" t="e">
        <f t="shared" si="1"/>
        <v>#N/A</v>
      </c>
    </row>
    <row r="87" spans="1:9" ht="15.75" thickBot="1" x14ac:dyDescent="0.3">
      <c r="A87" s="216" t="s">
        <v>1996</v>
      </c>
      <c r="B87" s="217" t="s">
        <v>1949</v>
      </c>
      <c r="C87" s="217" t="s">
        <v>1950</v>
      </c>
      <c r="D87" s="217" t="s">
        <v>1946</v>
      </c>
      <c r="E87" s="218"/>
      <c r="F87" s="220">
        <v>1018.711</v>
      </c>
      <c r="G87" s="61"/>
      <c r="I87" t="e">
        <f t="shared" si="1"/>
        <v>#N/A</v>
      </c>
    </row>
    <row r="88" spans="1:9" ht="15.75" thickBot="1" x14ac:dyDescent="0.3">
      <c r="A88" s="216" t="s">
        <v>1997</v>
      </c>
      <c r="B88" s="217" t="s">
        <v>1949</v>
      </c>
      <c r="C88" s="217" t="s">
        <v>1950</v>
      </c>
      <c r="D88" s="217" t="s">
        <v>1946</v>
      </c>
      <c r="E88" s="218"/>
      <c r="F88" s="219">
        <v>4480.74</v>
      </c>
      <c r="G88" s="61"/>
      <c r="I88" t="e">
        <f t="shared" si="1"/>
        <v>#N/A</v>
      </c>
    </row>
    <row r="89" spans="1:9" ht="15.75" thickBot="1" x14ac:dyDescent="0.3">
      <c r="A89" s="216" t="s">
        <v>1998</v>
      </c>
      <c r="B89" s="217" t="s">
        <v>1949</v>
      </c>
      <c r="C89" s="217" t="s">
        <v>1950</v>
      </c>
      <c r="D89" s="217" t="s">
        <v>1946</v>
      </c>
      <c r="E89" s="218"/>
      <c r="F89" s="220">
        <v>34918.425999999999</v>
      </c>
      <c r="G89" s="61"/>
      <c r="I89" t="e">
        <f t="shared" si="1"/>
        <v>#N/A</v>
      </c>
    </row>
    <row r="90" spans="1:9" ht="15.75" thickBot="1" x14ac:dyDescent="0.3">
      <c r="A90" s="216" t="s">
        <v>56</v>
      </c>
      <c r="B90" s="217" t="s">
        <v>1949</v>
      </c>
      <c r="C90" s="217" t="s">
        <v>1950</v>
      </c>
      <c r="D90" s="217" t="s">
        <v>1946</v>
      </c>
      <c r="E90" s="218"/>
      <c r="F90" s="220">
        <v>33909.529000000002</v>
      </c>
      <c r="G90" s="61"/>
      <c r="I90">
        <f t="shared" si="1"/>
        <v>46231.99385052111</v>
      </c>
    </row>
    <row r="91" spans="1:9" ht="15.75" thickBot="1" x14ac:dyDescent="0.3">
      <c r="A91" s="216" t="s">
        <v>1999</v>
      </c>
      <c r="B91" s="217" t="s">
        <v>1949</v>
      </c>
      <c r="C91" s="217" t="s">
        <v>1950</v>
      </c>
      <c r="D91" s="217" t="s">
        <v>1946</v>
      </c>
      <c r="E91" s="218"/>
      <c r="F91" s="220">
        <v>15072.413</v>
      </c>
      <c r="G91" s="61"/>
      <c r="I91" t="e">
        <f t="shared" si="1"/>
        <v>#N/A</v>
      </c>
    </row>
    <row r="92" spans="1:9" ht="15.75" thickBot="1" x14ac:dyDescent="0.3">
      <c r="A92" s="216" t="s">
        <v>2000</v>
      </c>
      <c r="B92" s="217" t="s">
        <v>1949</v>
      </c>
      <c r="C92" s="217" t="s">
        <v>1950</v>
      </c>
      <c r="D92" s="217" t="s">
        <v>1946</v>
      </c>
      <c r="E92" s="218"/>
      <c r="F92" s="220">
        <v>2031.675</v>
      </c>
      <c r="G92" s="61"/>
      <c r="I92" t="e">
        <f t="shared" si="1"/>
        <v>#N/A</v>
      </c>
    </row>
    <row r="93" spans="1:9" ht="15.75" thickBot="1" x14ac:dyDescent="0.3">
      <c r="A93" s="216" t="s">
        <v>2001</v>
      </c>
      <c r="B93" s="217" t="s">
        <v>1949</v>
      </c>
      <c r="C93" s="217" t="s">
        <v>1950</v>
      </c>
      <c r="D93" s="217" t="s">
        <v>1946</v>
      </c>
      <c r="E93" s="218"/>
      <c r="F93" s="219">
        <v>5074.0069999999996</v>
      </c>
      <c r="G93" s="61"/>
      <c r="I93" t="e">
        <f t="shared" si="1"/>
        <v>#N/A</v>
      </c>
    </row>
    <row r="94" spans="1:9" ht="15.75" thickBot="1" x14ac:dyDescent="0.3">
      <c r="A94" s="216" t="s">
        <v>57</v>
      </c>
      <c r="B94" s="217" t="s">
        <v>1949</v>
      </c>
      <c r="C94" s="217" t="s">
        <v>1950</v>
      </c>
      <c r="D94" s="217" t="s">
        <v>1946</v>
      </c>
      <c r="E94" s="218"/>
      <c r="F94" s="220">
        <v>36081.294000000002</v>
      </c>
      <c r="G94" s="61"/>
      <c r="I94">
        <f t="shared" si="1"/>
        <v>45506.48978817313</v>
      </c>
    </row>
    <row r="95" spans="1:9" ht="15.75" thickBot="1" x14ac:dyDescent="0.3">
      <c r="A95" s="216" t="s">
        <v>2002</v>
      </c>
      <c r="B95" s="217" t="s">
        <v>1949</v>
      </c>
      <c r="C95" s="217" t="s">
        <v>1950</v>
      </c>
      <c r="D95" s="217" t="s">
        <v>1946</v>
      </c>
      <c r="E95" s="218"/>
      <c r="F95" s="220">
        <v>2725.2289999999998</v>
      </c>
      <c r="G95" s="61"/>
      <c r="I95" t="e">
        <f t="shared" si="1"/>
        <v>#N/A</v>
      </c>
    </row>
    <row r="96" spans="1:9" ht="15.75" thickBot="1" x14ac:dyDescent="0.3">
      <c r="A96" s="216" t="s">
        <v>2003</v>
      </c>
      <c r="B96" s="217" t="s">
        <v>1949</v>
      </c>
      <c r="C96" s="217" t="s">
        <v>1950</v>
      </c>
      <c r="D96" s="217" t="s">
        <v>1946</v>
      </c>
      <c r="E96" s="218"/>
      <c r="F96" s="220">
        <v>28495.953000000001</v>
      </c>
      <c r="G96" s="61"/>
      <c r="I96" t="e">
        <f t="shared" si="1"/>
        <v>#N/A</v>
      </c>
    </row>
    <row r="97" spans="1:9" ht="15.75" thickBot="1" x14ac:dyDescent="0.3">
      <c r="A97" s="216" t="s">
        <v>2004</v>
      </c>
      <c r="B97" s="217" t="s">
        <v>1949</v>
      </c>
      <c r="C97" s="217" t="s">
        <v>1950</v>
      </c>
      <c r="D97" s="217" t="s">
        <v>1946</v>
      </c>
      <c r="E97" s="218"/>
      <c r="F97" s="220">
        <v>13109.65</v>
      </c>
      <c r="G97" s="61"/>
      <c r="I97" t="e">
        <f t="shared" si="1"/>
        <v>#N/A</v>
      </c>
    </row>
    <row r="98" spans="1:9" ht="15.75" thickBot="1" x14ac:dyDescent="0.3">
      <c r="A98" s="216" t="s">
        <v>2005</v>
      </c>
      <c r="B98" s="217" t="s">
        <v>1949</v>
      </c>
      <c r="C98" s="217" t="s">
        <v>1950</v>
      </c>
      <c r="D98" s="217" t="s">
        <v>1946</v>
      </c>
      <c r="E98" s="218"/>
      <c r="F98" s="219">
        <v>4906.5320000000002</v>
      </c>
      <c r="G98" s="61"/>
      <c r="I98" t="e">
        <f t="shared" ref="I98:I161" si="2">F98*VLOOKUP($A98,$B$4:$O$28,14,0)</f>
        <v>#N/A</v>
      </c>
    </row>
    <row r="99" spans="1:9" ht="15.75" thickBot="1" x14ac:dyDescent="0.3">
      <c r="A99" s="216" t="s">
        <v>2006</v>
      </c>
      <c r="B99" s="217" t="s">
        <v>1949</v>
      </c>
      <c r="C99" s="217" t="s">
        <v>1950</v>
      </c>
      <c r="D99" s="217" t="s">
        <v>1946</v>
      </c>
      <c r="E99" s="218"/>
      <c r="F99" s="220">
        <v>1049.201</v>
      </c>
      <c r="G99" s="61"/>
      <c r="I99" t="e">
        <f t="shared" si="2"/>
        <v>#N/A</v>
      </c>
    </row>
    <row r="100" spans="1:9" ht="15.75" thickBot="1" x14ac:dyDescent="0.3">
      <c r="A100" s="216" t="s">
        <v>2007</v>
      </c>
      <c r="B100" s="217" t="s">
        <v>1949</v>
      </c>
      <c r="C100" s="217" t="s">
        <v>1950</v>
      </c>
      <c r="D100" s="217" t="s">
        <v>1946</v>
      </c>
      <c r="E100" s="218"/>
      <c r="F100" s="220">
        <v>1086.9449999999999</v>
      </c>
      <c r="G100" s="61"/>
      <c r="I100" t="e">
        <f t="shared" si="2"/>
        <v>#N/A</v>
      </c>
    </row>
    <row r="101" spans="1:9" ht="15.75" thickBot="1" x14ac:dyDescent="0.3">
      <c r="A101" s="216" t="s">
        <v>2008</v>
      </c>
      <c r="B101" s="217" t="s">
        <v>1949</v>
      </c>
      <c r="C101" s="217" t="s">
        <v>1950</v>
      </c>
      <c r="D101" s="217" t="s">
        <v>1946</v>
      </c>
      <c r="E101" s="218"/>
      <c r="F101" s="220">
        <v>7035.2929999999997</v>
      </c>
      <c r="G101" s="61"/>
      <c r="I101" t="e">
        <f t="shared" si="2"/>
        <v>#N/A</v>
      </c>
    </row>
    <row r="102" spans="1:9" ht="15.75" thickBot="1" x14ac:dyDescent="0.3">
      <c r="A102" s="216" t="s">
        <v>2009</v>
      </c>
      <c r="B102" s="217" t="s">
        <v>1949</v>
      </c>
      <c r="C102" s="217" t="s">
        <v>1950</v>
      </c>
      <c r="D102" s="217" t="s">
        <v>1946</v>
      </c>
      <c r="E102" s="218"/>
      <c r="F102" s="220">
        <v>1163.452</v>
      </c>
      <c r="G102" s="61"/>
      <c r="I102" t="e">
        <f t="shared" si="2"/>
        <v>#N/A</v>
      </c>
    </row>
    <row r="103" spans="1:9" ht="15.75" thickBot="1" x14ac:dyDescent="0.3">
      <c r="A103" s="216" t="s">
        <v>2010</v>
      </c>
      <c r="B103" s="217" t="s">
        <v>1949</v>
      </c>
      <c r="C103" s="217" t="s">
        <v>1950</v>
      </c>
      <c r="D103" s="217" t="s">
        <v>1946</v>
      </c>
      <c r="E103" s="218"/>
      <c r="F103" s="219">
        <v>4194.3509999999997</v>
      </c>
      <c r="G103" s="61"/>
      <c r="I103" t="e">
        <f t="shared" si="2"/>
        <v>#N/A</v>
      </c>
    </row>
    <row r="104" spans="1:9" ht="15.75" thickBot="1" x14ac:dyDescent="0.3">
      <c r="A104" s="216" t="s">
        <v>2011</v>
      </c>
      <c r="B104" s="217" t="s">
        <v>1949</v>
      </c>
      <c r="C104" s="217" t="s">
        <v>1950</v>
      </c>
      <c r="D104" s="217" t="s">
        <v>1946</v>
      </c>
      <c r="E104" s="218"/>
      <c r="F104" s="220">
        <v>45943.697999999997</v>
      </c>
      <c r="G104" s="61"/>
      <c r="I104" t="e">
        <f t="shared" si="2"/>
        <v>#N/A</v>
      </c>
    </row>
    <row r="105" spans="1:9" ht="15.75" thickBot="1" x14ac:dyDescent="0.3">
      <c r="A105" s="216" t="s">
        <v>2012</v>
      </c>
      <c r="B105" s="217" t="s">
        <v>1949</v>
      </c>
      <c r="C105" s="217" t="s">
        <v>1950</v>
      </c>
      <c r="D105" s="217" t="s">
        <v>1946</v>
      </c>
      <c r="E105" s="218"/>
      <c r="F105" s="220">
        <v>18841.338</v>
      </c>
      <c r="G105" s="61"/>
      <c r="I105" t="e">
        <f t="shared" si="2"/>
        <v>#N/A</v>
      </c>
    </row>
    <row r="106" spans="1:9" ht="15.75" thickBot="1" x14ac:dyDescent="0.3">
      <c r="A106" s="216" t="s">
        <v>2013</v>
      </c>
      <c r="B106" s="217" t="s">
        <v>1949</v>
      </c>
      <c r="C106" s="217" t="s">
        <v>1950</v>
      </c>
      <c r="D106" s="217" t="s">
        <v>1946</v>
      </c>
      <c r="E106" s="218"/>
      <c r="F106" s="220">
        <v>36729.618999999999</v>
      </c>
      <c r="G106" s="61"/>
      <c r="I106" t="e">
        <f t="shared" si="2"/>
        <v>#N/A</v>
      </c>
    </row>
    <row r="107" spans="1:9" ht="15.75" thickBot="1" x14ac:dyDescent="0.3">
      <c r="A107" s="216" t="s">
        <v>52</v>
      </c>
      <c r="B107" s="217" t="s">
        <v>1949</v>
      </c>
      <c r="C107" s="217" t="s">
        <v>1950</v>
      </c>
      <c r="D107" s="217" t="s">
        <v>1946</v>
      </c>
      <c r="E107" s="218"/>
      <c r="F107" s="220">
        <v>3408.404</v>
      </c>
      <c r="G107" s="61"/>
      <c r="I107">
        <f t="shared" si="2"/>
        <v>14006.25960414703</v>
      </c>
    </row>
    <row r="108" spans="1:9" ht="15.75" thickBot="1" x14ac:dyDescent="0.3">
      <c r="A108" s="216" t="s">
        <v>61</v>
      </c>
      <c r="B108" s="217" t="s">
        <v>1949</v>
      </c>
      <c r="C108" s="217" t="s">
        <v>1950</v>
      </c>
      <c r="D108" s="217" t="s">
        <v>1946</v>
      </c>
      <c r="E108" s="218"/>
      <c r="F108" s="219">
        <v>4346.6859999999997</v>
      </c>
      <c r="G108" s="61"/>
      <c r="I108">
        <f t="shared" si="2"/>
        <v>12916.515300464036</v>
      </c>
    </row>
    <row r="109" spans="1:9" ht="15.75" thickBot="1" x14ac:dyDescent="0.3">
      <c r="A109" s="216" t="s">
        <v>2014</v>
      </c>
      <c r="B109" s="217" t="s">
        <v>1949</v>
      </c>
      <c r="C109" s="217" t="s">
        <v>1950</v>
      </c>
      <c r="D109" s="217" t="s">
        <v>1946</v>
      </c>
      <c r="E109" s="218"/>
      <c r="F109" s="220">
        <v>11882.66</v>
      </c>
      <c r="G109" s="61"/>
      <c r="I109" t="e">
        <f t="shared" si="2"/>
        <v>#N/A</v>
      </c>
    </row>
    <row r="110" spans="1:9" ht="15.75" thickBot="1" x14ac:dyDescent="0.3">
      <c r="A110" s="216" t="s">
        <v>2015</v>
      </c>
      <c r="B110" s="217" t="s">
        <v>1949</v>
      </c>
      <c r="C110" s="217" t="s">
        <v>1950</v>
      </c>
      <c r="D110" s="217" t="s">
        <v>1946</v>
      </c>
      <c r="E110" s="218"/>
      <c r="F110" s="220">
        <v>3548.16</v>
      </c>
      <c r="G110" s="61"/>
      <c r="I110" t="e">
        <f t="shared" si="2"/>
        <v>#N/A</v>
      </c>
    </row>
    <row r="111" spans="1:9" ht="15.75" thickBot="1" x14ac:dyDescent="0.3">
      <c r="A111" s="216" t="s">
        <v>2016</v>
      </c>
      <c r="B111" s="217" t="s">
        <v>1949</v>
      </c>
      <c r="C111" s="217" t="s">
        <v>1950</v>
      </c>
      <c r="D111" s="217" t="s">
        <v>1946</v>
      </c>
      <c r="E111" s="218"/>
      <c r="F111" s="220">
        <v>39491.563999999998</v>
      </c>
      <c r="G111" s="61"/>
      <c r="I111" t="e">
        <f t="shared" si="2"/>
        <v>#N/A</v>
      </c>
    </row>
    <row r="112" spans="1:9" ht="15.75" thickBot="1" x14ac:dyDescent="0.3">
      <c r="A112" s="216" t="s">
        <v>2017</v>
      </c>
      <c r="B112" s="217" t="s">
        <v>1949</v>
      </c>
      <c r="C112" s="217" t="s">
        <v>1950</v>
      </c>
      <c r="D112" s="217" t="s">
        <v>1946</v>
      </c>
      <c r="E112" s="218"/>
      <c r="F112" s="220">
        <v>29601.776000000002</v>
      </c>
      <c r="G112" s="61"/>
      <c r="I112" t="e">
        <f t="shared" si="2"/>
        <v>#N/A</v>
      </c>
    </row>
    <row r="113" spans="1:9" ht="15.75" thickBot="1" x14ac:dyDescent="0.3">
      <c r="A113" s="216" t="s">
        <v>1934</v>
      </c>
      <c r="B113" s="217" t="s">
        <v>1949</v>
      </c>
      <c r="C113" s="217" t="s">
        <v>1950</v>
      </c>
      <c r="D113" s="217" t="s">
        <v>1946</v>
      </c>
      <c r="E113" s="218"/>
      <c r="F113" s="219">
        <v>29479.98</v>
      </c>
      <c r="G113" s="61"/>
      <c r="I113">
        <f t="shared" si="2"/>
        <v>38648.407675731454</v>
      </c>
    </row>
    <row r="114" spans="1:9" ht="15.75" thickBot="1" x14ac:dyDescent="0.3">
      <c r="A114" s="216" t="s">
        <v>2018</v>
      </c>
      <c r="B114" s="217" t="s">
        <v>1949</v>
      </c>
      <c r="C114" s="217" t="s">
        <v>1950</v>
      </c>
      <c r="D114" s="217" t="s">
        <v>1946</v>
      </c>
      <c r="E114" s="218"/>
      <c r="F114" s="220">
        <v>8745.1720000000005</v>
      </c>
      <c r="G114" s="61"/>
      <c r="I114" t="e">
        <f t="shared" si="2"/>
        <v>#N/A</v>
      </c>
    </row>
    <row r="115" spans="1:9" ht="15.75" thickBot="1" x14ac:dyDescent="0.3">
      <c r="A115" s="216" t="s">
        <v>50</v>
      </c>
      <c r="B115" s="217" t="s">
        <v>1949</v>
      </c>
      <c r="C115" s="217" t="s">
        <v>1950</v>
      </c>
      <c r="D115" s="217" t="s">
        <v>1946</v>
      </c>
      <c r="E115" s="218"/>
      <c r="F115" s="220">
        <v>33884.834000000003</v>
      </c>
      <c r="G115" s="61"/>
      <c r="I115">
        <f t="shared" si="2"/>
        <v>46786.610464441619</v>
      </c>
    </row>
    <row r="116" spans="1:9" ht="15.75" thickBot="1" x14ac:dyDescent="0.3">
      <c r="A116" s="216" t="s">
        <v>2019</v>
      </c>
      <c r="B116" s="217" t="s">
        <v>1949</v>
      </c>
      <c r="C116" s="217" t="s">
        <v>1950</v>
      </c>
      <c r="D116" s="217" t="s">
        <v>1946</v>
      </c>
      <c r="E116" s="218"/>
      <c r="F116" s="220">
        <v>5767.1719999999996</v>
      </c>
      <c r="G116" s="61"/>
      <c r="I116" t="e">
        <f t="shared" si="2"/>
        <v>#N/A</v>
      </c>
    </row>
    <row r="117" spans="1:9" ht="15.75" thickBot="1" x14ac:dyDescent="0.3">
      <c r="A117" s="216" t="s">
        <v>2020</v>
      </c>
      <c r="B117" s="217" t="s">
        <v>1949</v>
      </c>
      <c r="C117" s="217" t="s">
        <v>1950</v>
      </c>
      <c r="D117" s="217" t="s">
        <v>1946</v>
      </c>
      <c r="E117" s="218"/>
      <c r="F117" s="220">
        <v>12014.671</v>
      </c>
      <c r="G117" s="61"/>
      <c r="I117" t="e">
        <f t="shared" si="2"/>
        <v>#N/A</v>
      </c>
    </row>
    <row r="118" spans="1:9" ht="15.75" thickBot="1" x14ac:dyDescent="0.3">
      <c r="A118" s="216" t="s">
        <v>2021</v>
      </c>
      <c r="B118" s="217" t="s">
        <v>1949</v>
      </c>
      <c r="C118" s="217" t="s">
        <v>1950</v>
      </c>
      <c r="D118" s="217" t="s">
        <v>1946</v>
      </c>
      <c r="E118" s="218"/>
      <c r="F118" s="219">
        <v>1675.9179999999999</v>
      </c>
      <c r="G118" s="61"/>
      <c r="I118" t="e">
        <f t="shared" si="2"/>
        <v>#N/A</v>
      </c>
    </row>
    <row r="119" spans="1:9" ht="15.75" thickBot="1" x14ac:dyDescent="0.3">
      <c r="A119" s="216" t="s">
        <v>2022</v>
      </c>
      <c r="B119" s="217" t="s">
        <v>1949</v>
      </c>
      <c r="C119" s="217" t="s">
        <v>1950</v>
      </c>
      <c r="D119" s="217" t="s">
        <v>1946</v>
      </c>
      <c r="E119" s="218"/>
      <c r="F119" s="220">
        <v>6001.8149999999996</v>
      </c>
      <c r="G119" s="61"/>
      <c r="I119" t="e">
        <f t="shared" si="2"/>
        <v>#N/A</v>
      </c>
    </row>
    <row r="120" spans="1:9" ht="15.75" thickBot="1" x14ac:dyDescent="0.3">
      <c r="A120" s="216" t="s">
        <v>2023</v>
      </c>
      <c r="B120" s="217" t="s">
        <v>1949</v>
      </c>
      <c r="C120" s="217" t="s">
        <v>1950</v>
      </c>
      <c r="D120" s="217" t="s">
        <v>1946</v>
      </c>
      <c r="E120" s="218"/>
      <c r="F120" s="220">
        <v>29996.834999999999</v>
      </c>
      <c r="G120" s="61"/>
      <c r="I120" t="e">
        <f t="shared" si="2"/>
        <v>#N/A</v>
      </c>
    </row>
    <row r="121" spans="1:9" ht="15.75" thickBot="1" x14ac:dyDescent="0.3">
      <c r="A121" s="216" t="s">
        <v>2024</v>
      </c>
      <c r="B121" s="217" t="s">
        <v>1949</v>
      </c>
      <c r="C121" s="217" t="s">
        <v>1950</v>
      </c>
      <c r="D121" s="217" t="s">
        <v>1946</v>
      </c>
      <c r="E121" s="218"/>
      <c r="F121" s="220"/>
      <c r="G121" s="61"/>
      <c r="I121" t="e">
        <f t="shared" si="2"/>
        <v>#N/A</v>
      </c>
    </row>
    <row r="122" spans="1:9" ht="15.75" thickBot="1" x14ac:dyDescent="0.3">
      <c r="A122" s="216" t="s">
        <v>2025</v>
      </c>
      <c r="B122" s="217" t="s">
        <v>1949</v>
      </c>
      <c r="C122" s="217" t="s">
        <v>1950</v>
      </c>
      <c r="D122" s="217" t="s">
        <v>1946</v>
      </c>
      <c r="E122" s="218"/>
      <c r="F122" s="220">
        <v>38774.631000000001</v>
      </c>
      <c r="G122" s="61"/>
      <c r="I122" t="e">
        <f t="shared" si="2"/>
        <v>#N/A</v>
      </c>
    </row>
    <row r="123" spans="1:9" ht="15.75" thickBot="1" x14ac:dyDescent="0.3">
      <c r="A123" s="216" t="s">
        <v>2026</v>
      </c>
      <c r="B123" s="217" t="s">
        <v>1949</v>
      </c>
      <c r="C123" s="217" t="s">
        <v>1950</v>
      </c>
      <c r="D123" s="217" t="s">
        <v>1946</v>
      </c>
      <c r="E123" s="218"/>
      <c r="F123" s="219">
        <v>2200.134</v>
      </c>
      <c r="G123" s="61"/>
      <c r="I123" t="e">
        <f t="shared" si="2"/>
        <v>#N/A</v>
      </c>
    </row>
    <row r="124" spans="1:9" ht="15.75" thickBot="1" x14ac:dyDescent="0.3">
      <c r="A124" s="216" t="s">
        <v>2027</v>
      </c>
      <c r="B124" s="217" t="s">
        <v>1949</v>
      </c>
      <c r="C124" s="217" t="s">
        <v>1950</v>
      </c>
      <c r="D124" s="217" t="s">
        <v>1946</v>
      </c>
      <c r="E124" s="218"/>
      <c r="F124" s="220">
        <v>2449.2539999999999</v>
      </c>
      <c r="G124" s="61"/>
      <c r="I124" t="e">
        <f t="shared" si="2"/>
        <v>#N/A</v>
      </c>
    </row>
    <row r="125" spans="1:9" ht="15.75" thickBot="1" x14ac:dyDescent="0.3">
      <c r="A125" s="216" t="s">
        <v>2028</v>
      </c>
      <c r="B125" s="217" t="s">
        <v>1949</v>
      </c>
      <c r="C125" s="217" t="s">
        <v>1950</v>
      </c>
      <c r="D125" s="217" t="s">
        <v>1946</v>
      </c>
      <c r="E125" s="218"/>
      <c r="F125" s="220">
        <v>14503.575999999999</v>
      </c>
      <c r="G125" s="61"/>
      <c r="I125" t="e">
        <f t="shared" si="2"/>
        <v>#N/A</v>
      </c>
    </row>
    <row r="126" spans="1:9" ht="15.75" thickBot="1" x14ac:dyDescent="0.3">
      <c r="A126" s="216" t="s">
        <v>2029</v>
      </c>
      <c r="B126" s="217" t="s">
        <v>1949</v>
      </c>
      <c r="C126" s="217" t="s">
        <v>1950</v>
      </c>
      <c r="D126" s="217" t="s">
        <v>1946</v>
      </c>
      <c r="E126" s="218"/>
      <c r="F126" s="220">
        <v>15239.325999999999</v>
      </c>
      <c r="G126" s="61"/>
      <c r="I126" t="e">
        <f t="shared" si="2"/>
        <v>#N/A</v>
      </c>
    </row>
    <row r="127" spans="1:9" ht="15.75" thickBot="1" x14ac:dyDescent="0.3">
      <c r="A127" s="216" t="s">
        <v>2030</v>
      </c>
      <c r="B127" s="217" t="s">
        <v>1949</v>
      </c>
      <c r="C127" s="217" t="s">
        <v>1950</v>
      </c>
      <c r="D127" s="217" t="s">
        <v>1946</v>
      </c>
      <c r="E127" s="218"/>
      <c r="F127" s="220">
        <v>1351.06</v>
      </c>
      <c r="G127" s="61"/>
      <c r="I127" t="e">
        <f t="shared" si="2"/>
        <v>#N/A</v>
      </c>
    </row>
    <row r="128" spans="1:9" ht="15.75" thickBot="1" x14ac:dyDescent="0.3">
      <c r="A128" s="216" t="s">
        <v>2031</v>
      </c>
      <c r="B128" s="217" t="s">
        <v>1949</v>
      </c>
      <c r="C128" s="217" t="s">
        <v>1950</v>
      </c>
      <c r="D128" s="217" t="s">
        <v>1946</v>
      </c>
      <c r="E128" s="218"/>
      <c r="F128" s="219">
        <v>395.62599999999998</v>
      </c>
      <c r="G128" s="61"/>
      <c r="I128" t="e">
        <f t="shared" si="2"/>
        <v>#N/A</v>
      </c>
    </row>
    <row r="129" spans="1:9" ht="15.75" thickBot="1" x14ac:dyDescent="0.3">
      <c r="A129" s="216" t="s">
        <v>2032</v>
      </c>
      <c r="B129" s="217" t="s">
        <v>1949</v>
      </c>
      <c r="C129" s="217" t="s">
        <v>1950</v>
      </c>
      <c r="D129" s="217" t="s">
        <v>1946</v>
      </c>
      <c r="E129" s="218"/>
      <c r="F129" s="220">
        <v>13845.647999999999</v>
      </c>
      <c r="G129" s="61"/>
      <c r="I129" t="e">
        <f t="shared" si="2"/>
        <v>#N/A</v>
      </c>
    </row>
    <row r="130" spans="1:9" ht="15.75" thickBot="1" x14ac:dyDescent="0.3">
      <c r="A130" s="216" t="s">
        <v>2033</v>
      </c>
      <c r="B130" s="217" t="s">
        <v>1949</v>
      </c>
      <c r="C130" s="217" t="s">
        <v>1950</v>
      </c>
      <c r="D130" s="217" t="s">
        <v>1946</v>
      </c>
      <c r="E130" s="218"/>
      <c r="F130" s="220">
        <v>17234.994999999999</v>
      </c>
      <c r="G130" s="61"/>
      <c r="I130" t="e">
        <f t="shared" si="2"/>
        <v>#N/A</v>
      </c>
    </row>
    <row r="131" spans="1:9" ht="15.75" thickBot="1" x14ac:dyDescent="0.3">
      <c r="A131" s="216" t="s">
        <v>2034</v>
      </c>
      <c r="B131" s="217" t="s">
        <v>1949</v>
      </c>
      <c r="C131" s="217" t="s">
        <v>1950</v>
      </c>
      <c r="D131" s="217" t="s">
        <v>1946</v>
      </c>
      <c r="E131" s="218"/>
      <c r="F131" s="220">
        <v>81466.152000000002</v>
      </c>
      <c r="G131" s="61"/>
      <c r="I131" t="e">
        <f t="shared" si="2"/>
        <v>#N/A</v>
      </c>
    </row>
    <row r="132" spans="1:9" ht="15.75" thickBot="1" x14ac:dyDescent="0.3">
      <c r="A132" s="216" t="s">
        <v>2035</v>
      </c>
      <c r="B132" s="217" t="s">
        <v>1949</v>
      </c>
      <c r="C132" s="217" t="s">
        <v>1950</v>
      </c>
      <c r="D132" s="217" t="s">
        <v>1946</v>
      </c>
      <c r="E132" s="218"/>
      <c r="F132" s="220">
        <v>9868.08</v>
      </c>
      <c r="G132" s="61"/>
      <c r="I132" t="e">
        <f t="shared" si="2"/>
        <v>#N/A</v>
      </c>
    </row>
    <row r="133" spans="1:9" ht="15.75" thickBot="1" x14ac:dyDescent="0.3">
      <c r="A133" s="216" t="s">
        <v>2036</v>
      </c>
      <c r="B133" s="217" t="s">
        <v>1949</v>
      </c>
      <c r="C133" s="217" t="s">
        <v>1950</v>
      </c>
      <c r="D133" s="217" t="s">
        <v>1946</v>
      </c>
      <c r="E133" s="218"/>
      <c r="F133" s="219">
        <v>938.02499999999998</v>
      </c>
      <c r="G133" s="61"/>
      <c r="I133" t="e">
        <f t="shared" si="2"/>
        <v>#N/A</v>
      </c>
    </row>
    <row r="134" spans="1:9" ht="15.75" thickBot="1" x14ac:dyDescent="0.3">
      <c r="A134" s="216" t="s">
        <v>2037</v>
      </c>
      <c r="B134" s="217" t="s">
        <v>1949</v>
      </c>
      <c r="C134" s="217" t="s">
        <v>1950</v>
      </c>
      <c r="D134" s="217" t="s">
        <v>1946</v>
      </c>
      <c r="E134" s="218"/>
      <c r="F134" s="220">
        <v>821.11199999999997</v>
      </c>
      <c r="G134" s="61"/>
      <c r="I134" t="e">
        <f t="shared" si="2"/>
        <v>#N/A</v>
      </c>
    </row>
    <row r="135" spans="1:9" ht="15.75" thickBot="1" x14ac:dyDescent="0.3">
      <c r="A135" s="216" t="s">
        <v>2038</v>
      </c>
      <c r="B135" s="217" t="s">
        <v>1949</v>
      </c>
      <c r="C135" s="217" t="s">
        <v>1950</v>
      </c>
      <c r="D135" s="217" t="s">
        <v>1946</v>
      </c>
      <c r="E135" s="218"/>
      <c r="F135" s="220">
        <v>14744.356</v>
      </c>
      <c r="G135" s="61"/>
      <c r="I135" t="e">
        <f t="shared" si="2"/>
        <v>#N/A</v>
      </c>
    </row>
    <row r="136" spans="1:9" ht="15.75" thickBot="1" x14ac:dyDescent="0.3">
      <c r="A136" s="216" t="s">
        <v>2039</v>
      </c>
      <c r="B136" s="217" t="s">
        <v>1949</v>
      </c>
      <c r="C136" s="217" t="s">
        <v>1950</v>
      </c>
      <c r="D136" s="217" t="s">
        <v>1946</v>
      </c>
      <c r="E136" s="218"/>
      <c r="F136" s="220">
        <v>7854.9859999999999</v>
      </c>
      <c r="G136" s="61"/>
      <c r="I136" t="e">
        <f t="shared" si="2"/>
        <v>#N/A</v>
      </c>
    </row>
    <row r="137" spans="1:9" ht="15.75" thickBot="1" x14ac:dyDescent="0.3">
      <c r="A137" s="216" t="s">
        <v>2040</v>
      </c>
      <c r="B137" s="217" t="s">
        <v>1949</v>
      </c>
      <c r="C137" s="217" t="s">
        <v>1950</v>
      </c>
      <c r="D137" s="217" t="s">
        <v>1946</v>
      </c>
      <c r="E137" s="218"/>
      <c r="F137" s="220">
        <v>1272.0119999999999</v>
      </c>
      <c r="G137" s="61"/>
      <c r="I137" t="e">
        <f t="shared" si="2"/>
        <v>#N/A</v>
      </c>
    </row>
    <row r="138" spans="1:9" ht="15.75" thickBot="1" x14ac:dyDescent="0.3">
      <c r="A138" s="216" t="s">
        <v>2041</v>
      </c>
      <c r="B138" s="217" t="s">
        <v>1949</v>
      </c>
      <c r="C138" s="217" t="s">
        <v>1950</v>
      </c>
      <c r="D138" s="217" t="s">
        <v>1946</v>
      </c>
      <c r="E138" s="218"/>
      <c r="F138" s="219">
        <v>24833.37</v>
      </c>
      <c r="G138" s="61"/>
      <c r="I138" t="e">
        <f t="shared" si="2"/>
        <v>#N/A</v>
      </c>
    </row>
    <row r="139" spans="1:9" ht="15.75" thickBot="1" x14ac:dyDescent="0.3">
      <c r="A139" s="216" t="s">
        <v>2042</v>
      </c>
      <c r="B139" s="217" t="s">
        <v>1949</v>
      </c>
      <c r="C139" s="217" t="s">
        <v>1950</v>
      </c>
      <c r="D139" s="217" t="s">
        <v>1946</v>
      </c>
      <c r="E139" s="218"/>
      <c r="F139" s="220">
        <v>2109.7910000000002</v>
      </c>
      <c r="G139" s="61"/>
      <c r="I139" t="e">
        <f t="shared" si="2"/>
        <v>#N/A</v>
      </c>
    </row>
    <row r="140" spans="1:9" ht="15.75" thickBot="1" x14ac:dyDescent="0.3">
      <c r="A140" s="216" t="s">
        <v>2043</v>
      </c>
      <c r="B140" s="217" t="s">
        <v>1949</v>
      </c>
      <c r="C140" s="217" t="s">
        <v>1950</v>
      </c>
      <c r="D140" s="217" t="s">
        <v>1946</v>
      </c>
      <c r="E140" s="218"/>
      <c r="F140" s="220">
        <v>14193.781000000001</v>
      </c>
      <c r="G140" s="61"/>
      <c r="I140" t="e">
        <f t="shared" si="2"/>
        <v>#N/A</v>
      </c>
    </row>
    <row r="141" spans="1:9" ht="15.75" thickBot="1" x14ac:dyDescent="0.3">
      <c r="A141" s="216" t="s">
        <v>1365</v>
      </c>
      <c r="B141" s="217" t="s">
        <v>1949</v>
      </c>
      <c r="C141" s="217" t="s">
        <v>1950</v>
      </c>
      <c r="D141" s="217" t="s">
        <v>1946</v>
      </c>
      <c r="E141" s="218"/>
      <c r="F141" s="220">
        <v>14405.927</v>
      </c>
      <c r="G141" s="61"/>
      <c r="I141">
        <f t="shared" si="2"/>
        <v>36438.710135755682</v>
      </c>
    </row>
    <row r="142" spans="1:9" ht="15.75" thickBot="1" x14ac:dyDescent="0.3">
      <c r="A142" s="216" t="s">
        <v>2044</v>
      </c>
      <c r="B142" s="217" t="s">
        <v>1949</v>
      </c>
      <c r="C142" s="217" t="s">
        <v>1950</v>
      </c>
      <c r="D142" s="217" t="s">
        <v>1946</v>
      </c>
      <c r="E142" s="218"/>
      <c r="F142" s="220">
        <v>3091.9549999999999</v>
      </c>
      <c r="G142" s="61"/>
      <c r="I142" t="e">
        <f t="shared" si="2"/>
        <v>#N/A</v>
      </c>
    </row>
    <row r="143" spans="1:9" ht="15.75" thickBot="1" x14ac:dyDescent="0.3">
      <c r="A143" s="216" t="s">
        <v>2045</v>
      </c>
      <c r="B143" s="217" t="s">
        <v>1949</v>
      </c>
      <c r="C143" s="217" t="s">
        <v>1950</v>
      </c>
      <c r="D143" s="217" t="s">
        <v>1946</v>
      </c>
      <c r="E143" s="218"/>
      <c r="F143" s="219">
        <v>4020.3069999999998</v>
      </c>
      <c r="G143" s="61"/>
      <c r="I143" t="e">
        <f t="shared" si="2"/>
        <v>#N/A</v>
      </c>
    </row>
    <row r="144" spans="1:9" ht="15.75" thickBot="1" x14ac:dyDescent="0.3">
      <c r="A144" s="216" t="s">
        <v>2046</v>
      </c>
      <c r="B144" s="217" t="s">
        <v>1949</v>
      </c>
      <c r="C144" s="217" t="s">
        <v>1950</v>
      </c>
      <c r="D144" s="217" t="s">
        <v>1946</v>
      </c>
      <c r="E144" s="218"/>
      <c r="F144" s="220">
        <v>10774.802</v>
      </c>
      <c r="G144" s="61"/>
      <c r="I144" t="e">
        <f t="shared" si="2"/>
        <v>#N/A</v>
      </c>
    </row>
    <row r="145" spans="1:9" ht="15.75" thickBot="1" x14ac:dyDescent="0.3">
      <c r="A145" s="216" t="s">
        <v>2047</v>
      </c>
      <c r="B145" s="217" t="s">
        <v>1949</v>
      </c>
      <c r="C145" s="217" t="s">
        <v>1950</v>
      </c>
      <c r="D145" s="217" t="s">
        <v>1946</v>
      </c>
      <c r="E145" s="218"/>
      <c r="F145" s="220">
        <v>4793.9799999999996</v>
      </c>
      <c r="G145" s="61"/>
      <c r="I145" t="e">
        <f t="shared" si="2"/>
        <v>#N/A</v>
      </c>
    </row>
    <row r="146" spans="1:9" ht="15.75" thickBot="1" x14ac:dyDescent="0.3">
      <c r="A146" s="216" t="s">
        <v>2048</v>
      </c>
      <c r="B146" s="217" t="s">
        <v>1949</v>
      </c>
      <c r="C146" s="217" t="s">
        <v>1950</v>
      </c>
      <c r="D146" s="217" t="s">
        <v>1946</v>
      </c>
      <c r="E146" s="218"/>
      <c r="F146" s="220">
        <v>1011.571</v>
      </c>
      <c r="G146" s="61"/>
      <c r="I146" t="e">
        <f t="shared" si="2"/>
        <v>#N/A</v>
      </c>
    </row>
    <row r="147" spans="1:9" ht="15.75" thickBot="1" x14ac:dyDescent="0.3">
      <c r="A147" s="216" t="s">
        <v>2049</v>
      </c>
      <c r="B147" s="217" t="s">
        <v>1949</v>
      </c>
      <c r="C147" s="217" t="s">
        <v>1950</v>
      </c>
      <c r="D147" s="217" t="s">
        <v>1946</v>
      </c>
      <c r="E147" s="218"/>
      <c r="F147" s="220">
        <v>1255.7950000000001</v>
      </c>
      <c r="G147" s="61"/>
      <c r="I147" t="e">
        <f t="shared" si="2"/>
        <v>#N/A</v>
      </c>
    </row>
    <row r="148" spans="1:9" ht="15.75" thickBot="1" x14ac:dyDescent="0.3">
      <c r="A148" s="216" t="s">
        <v>2050</v>
      </c>
      <c r="B148" s="217" t="s">
        <v>1949</v>
      </c>
      <c r="C148" s="217" t="s">
        <v>1950</v>
      </c>
      <c r="D148" s="217" t="s">
        <v>1946</v>
      </c>
      <c r="E148" s="218"/>
      <c r="F148" s="219">
        <v>6934.9880000000003</v>
      </c>
      <c r="G148" s="61"/>
      <c r="I148" t="e">
        <f t="shared" si="2"/>
        <v>#N/A</v>
      </c>
    </row>
    <row r="149" spans="1:9" ht="15.75" thickBot="1" x14ac:dyDescent="0.3">
      <c r="A149" s="216" t="s">
        <v>2051</v>
      </c>
      <c r="B149" s="217" t="s">
        <v>1949</v>
      </c>
      <c r="C149" s="217" t="s">
        <v>1950</v>
      </c>
      <c r="D149" s="217" t="s">
        <v>1946</v>
      </c>
      <c r="E149" s="218"/>
      <c r="F149" s="220">
        <v>1268.7170000000001</v>
      </c>
      <c r="G149" s="61"/>
      <c r="I149" t="e">
        <f t="shared" si="2"/>
        <v>#N/A</v>
      </c>
    </row>
    <row r="150" spans="1:9" ht="15.75" thickBot="1" x14ac:dyDescent="0.3">
      <c r="A150" s="216" t="s">
        <v>2052</v>
      </c>
      <c r="B150" s="217" t="s">
        <v>1949</v>
      </c>
      <c r="C150" s="217" t="s">
        <v>1950</v>
      </c>
      <c r="D150" s="217" t="s">
        <v>1946</v>
      </c>
      <c r="E150" s="218"/>
      <c r="F150" s="220">
        <v>40973.324000000001</v>
      </c>
      <c r="G150" s="61"/>
      <c r="I150" t="e">
        <f t="shared" si="2"/>
        <v>#N/A</v>
      </c>
    </row>
    <row r="151" spans="1:9" ht="15.75" thickBot="1" x14ac:dyDescent="0.3">
      <c r="A151" s="216" t="s">
        <v>2053</v>
      </c>
      <c r="B151" s="217" t="s">
        <v>1949</v>
      </c>
      <c r="C151" s="217" t="s">
        <v>1950</v>
      </c>
      <c r="D151" s="217" t="s">
        <v>1946</v>
      </c>
      <c r="E151" s="218"/>
      <c r="F151" s="220">
        <v>27129.734</v>
      </c>
      <c r="G151" s="61"/>
      <c r="I151" t="e">
        <f t="shared" si="2"/>
        <v>#N/A</v>
      </c>
    </row>
    <row r="152" spans="1:9" ht="15.75" thickBot="1" x14ac:dyDescent="0.3">
      <c r="A152" s="216" t="s">
        <v>2054</v>
      </c>
      <c r="B152" s="217" t="s">
        <v>1949</v>
      </c>
      <c r="C152" s="217" t="s">
        <v>1950</v>
      </c>
      <c r="D152" s="217" t="s">
        <v>1946</v>
      </c>
      <c r="E152" s="218"/>
      <c r="F152" s="220">
        <v>3036.902</v>
      </c>
      <c r="G152" s="61"/>
      <c r="I152" t="e">
        <f t="shared" si="2"/>
        <v>#N/A</v>
      </c>
    </row>
    <row r="153" spans="1:9" ht="15.75" thickBot="1" x14ac:dyDescent="0.3">
      <c r="A153" s="216" t="s">
        <v>2055</v>
      </c>
      <c r="B153" s="217" t="s">
        <v>1949</v>
      </c>
      <c r="C153" s="217" t="s">
        <v>1950</v>
      </c>
      <c r="D153" s="217" t="s">
        <v>1946</v>
      </c>
      <c r="E153" s="218"/>
      <c r="F153" s="219">
        <v>760.94500000000005</v>
      </c>
      <c r="G153" s="61"/>
      <c r="I153" t="e">
        <f t="shared" si="2"/>
        <v>#N/A</v>
      </c>
    </row>
    <row r="154" spans="1:9" ht="15.75" thickBot="1" x14ac:dyDescent="0.3">
      <c r="A154" s="216" t="s">
        <v>49</v>
      </c>
      <c r="B154" s="217" t="s">
        <v>1949</v>
      </c>
      <c r="C154" s="217" t="s">
        <v>1950</v>
      </c>
      <c r="D154" s="217" t="s">
        <v>1946</v>
      </c>
      <c r="E154" s="218"/>
      <c r="F154" s="220">
        <v>2436.5520000000001</v>
      </c>
      <c r="G154" s="61"/>
      <c r="I154">
        <f t="shared" si="2"/>
        <v>6599.0883974241033</v>
      </c>
    </row>
    <row r="155" spans="1:9" ht="15.75" thickBot="1" x14ac:dyDescent="0.3">
      <c r="A155" s="216" t="s">
        <v>2056</v>
      </c>
      <c r="B155" s="217" t="s">
        <v>1949</v>
      </c>
      <c r="C155" s="217" t="s">
        <v>1950</v>
      </c>
      <c r="D155" s="217" t="s">
        <v>1946</v>
      </c>
      <c r="E155" s="218"/>
      <c r="F155" s="220">
        <v>51958.896999999997</v>
      </c>
      <c r="G155" s="61"/>
      <c r="I155" t="e">
        <f t="shared" si="2"/>
        <v>#N/A</v>
      </c>
    </row>
    <row r="156" spans="1:9" ht="15.75" thickBot="1" x14ac:dyDescent="0.3">
      <c r="A156" s="216" t="s">
        <v>2057</v>
      </c>
      <c r="B156" s="217" t="s">
        <v>1949</v>
      </c>
      <c r="C156" s="217" t="s">
        <v>1950</v>
      </c>
      <c r="D156" s="217" t="s">
        <v>1946</v>
      </c>
      <c r="E156" s="218"/>
      <c r="F156" s="220">
        <v>25491.759999999998</v>
      </c>
      <c r="G156" s="61"/>
      <c r="I156" t="e">
        <f t="shared" si="2"/>
        <v>#N/A</v>
      </c>
    </row>
    <row r="157" spans="1:9" ht="15.75" thickBot="1" x14ac:dyDescent="0.3">
      <c r="A157" s="216" t="s">
        <v>903</v>
      </c>
      <c r="B157" s="217" t="s">
        <v>1949</v>
      </c>
      <c r="C157" s="217" t="s">
        <v>1950</v>
      </c>
      <c r="D157" s="217" t="s">
        <v>1946</v>
      </c>
      <c r="E157" s="218"/>
      <c r="F157" s="220">
        <v>2720.5309999999999</v>
      </c>
      <c r="G157" s="61"/>
      <c r="I157">
        <f t="shared" si="2"/>
        <v>6171.9961928651055</v>
      </c>
    </row>
    <row r="158" spans="1:9" ht="15.75" thickBot="1" x14ac:dyDescent="0.3">
      <c r="A158" s="216" t="s">
        <v>2058</v>
      </c>
      <c r="B158" s="217" t="s">
        <v>1949</v>
      </c>
      <c r="C158" s="217" t="s">
        <v>1950</v>
      </c>
      <c r="D158" s="217" t="s">
        <v>1946</v>
      </c>
      <c r="E158" s="218"/>
      <c r="F158" s="219">
        <v>12615.231</v>
      </c>
      <c r="G158" s="61"/>
      <c r="I158" t="e">
        <f t="shared" si="2"/>
        <v>#N/A</v>
      </c>
    </row>
    <row r="159" spans="1:9" ht="15.75" thickBot="1" x14ac:dyDescent="0.3">
      <c r="A159" s="216" t="s">
        <v>2059</v>
      </c>
      <c r="B159" s="217" t="s">
        <v>1949</v>
      </c>
      <c r="C159" s="217" t="s">
        <v>1950</v>
      </c>
      <c r="D159" s="217" t="s">
        <v>1946</v>
      </c>
      <c r="E159" s="218"/>
      <c r="F159" s="220">
        <v>2307.3319999999999</v>
      </c>
      <c r="G159" s="61"/>
      <c r="I159" t="e">
        <f t="shared" si="2"/>
        <v>#N/A</v>
      </c>
    </row>
    <row r="160" spans="1:9" ht="15.75" thickBot="1" x14ac:dyDescent="0.3">
      <c r="A160" s="216" t="s">
        <v>2060</v>
      </c>
      <c r="B160" s="217" t="s">
        <v>1949</v>
      </c>
      <c r="C160" s="217" t="s">
        <v>1950</v>
      </c>
      <c r="D160" s="217" t="s">
        <v>1946</v>
      </c>
      <c r="E160" s="218"/>
      <c r="F160" s="220">
        <v>5207.6959999999999</v>
      </c>
      <c r="G160" s="61"/>
      <c r="I160" t="e">
        <f t="shared" si="2"/>
        <v>#N/A</v>
      </c>
    </row>
    <row r="161" spans="1:9" ht="15.75" thickBot="1" x14ac:dyDescent="0.3">
      <c r="A161" s="216" t="s">
        <v>2061</v>
      </c>
      <c r="B161" s="217" t="s">
        <v>1949</v>
      </c>
      <c r="C161" s="217" t="s">
        <v>1950</v>
      </c>
      <c r="D161" s="217" t="s">
        <v>1946</v>
      </c>
      <c r="E161" s="218"/>
      <c r="F161" s="220">
        <v>9357.9539999999997</v>
      </c>
      <c r="G161" s="61"/>
      <c r="I161" t="e">
        <f t="shared" si="2"/>
        <v>#N/A</v>
      </c>
    </row>
    <row r="162" spans="1:9" ht="15.75" thickBot="1" x14ac:dyDescent="0.3">
      <c r="A162" s="216" t="s">
        <v>905</v>
      </c>
      <c r="B162" s="217" t="s">
        <v>1949</v>
      </c>
      <c r="C162" s="217" t="s">
        <v>1950</v>
      </c>
      <c r="D162" s="217" t="s">
        <v>1946</v>
      </c>
      <c r="E162" s="218"/>
      <c r="F162" s="220">
        <v>3920.1480000000001</v>
      </c>
      <c r="G162" s="61"/>
      <c r="I162">
        <f t="shared" ref="I162:I216" si="3">F162*VLOOKUP($A162,$B$4:$O$28,14,0)</f>
        <v>10764.150462085308</v>
      </c>
    </row>
    <row r="163" spans="1:9" ht="15.75" thickBot="1" x14ac:dyDescent="0.3">
      <c r="A163" s="216" t="s">
        <v>2062</v>
      </c>
      <c r="B163" s="217" t="s">
        <v>1949</v>
      </c>
      <c r="C163" s="217" t="s">
        <v>1950</v>
      </c>
      <c r="D163" s="217" t="s">
        <v>1946</v>
      </c>
      <c r="E163" s="218"/>
      <c r="F163" s="219">
        <v>18981.111000000001</v>
      </c>
      <c r="G163" s="61"/>
      <c r="I163" t="e">
        <f t="shared" si="3"/>
        <v>#N/A</v>
      </c>
    </row>
    <row r="164" spans="1:9" ht="15.75" thickBot="1" x14ac:dyDescent="0.3">
      <c r="A164" s="216" t="s">
        <v>2063</v>
      </c>
      <c r="B164" s="217" t="s">
        <v>1949</v>
      </c>
      <c r="C164" s="217" t="s">
        <v>1950</v>
      </c>
      <c r="D164" s="217" t="s">
        <v>1946</v>
      </c>
      <c r="E164" s="218"/>
      <c r="F164" s="220">
        <v>23262.364000000001</v>
      </c>
      <c r="G164" s="61"/>
      <c r="I164" t="e">
        <f t="shared" si="3"/>
        <v>#N/A</v>
      </c>
    </row>
    <row r="165" spans="1:9" ht="15.75" thickBot="1" x14ac:dyDescent="0.3">
      <c r="A165" s="216" t="s">
        <v>2064</v>
      </c>
      <c r="B165" s="217" t="s">
        <v>1949</v>
      </c>
      <c r="C165" s="217" t="s">
        <v>1950</v>
      </c>
      <c r="D165" s="217" t="s">
        <v>1946</v>
      </c>
      <c r="E165" s="218"/>
      <c r="F165" s="220">
        <v>88221.506999999998</v>
      </c>
      <c r="G165" s="61"/>
      <c r="I165" t="e">
        <f t="shared" si="3"/>
        <v>#N/A</v>
      </c>
    </row>
    <row r="166" spans="1:9" ht="15.75" thickBot="1" x14ac:dyDescent="0.3">
      <c r="A166" s="216" t="s">
        <v>2065</v>
      </c>
      <c r="B166" s="217" t="s">
        <v>1949</v>
      </c>
      <c r="C166" s="217" t="s">
        <v>1950</v>
      </c>
      <c r="D166" s="217" t="s">
        <v>1946</v>
      </c>
      <c r="E166" s="218"/>
      <c r="F166" s="220">
        <v>11895.465</v>
      </c>
      <c r="G166" s="61"/>
      <c r="I166" t="e">
        <f t="shared" si="3"/>
        <v>#N/A</v>
      </c>
    </row>
    <row r="167" spans="1:9" ht="15.75" thickBot="1" x14ac:dyDescent="0.3">
      <c r="A167" s="216" t="s">
        <v>62</v>
      </c>
      <c r="B167" s="217" t="s">
        <v>1949</v>
      </c>
      <c r="C167" s="217" t="s">
        <v>1950</v>
      </c>
      <c r="D167" s="217" t="s">
        <v>1946</v>
      </c>
      <c r="E167" s="218"/>
      <c r="F167" s="220">
        <v>15611.992</v>
      </c>
      <c r="G167" s="61"/>
      <c r="I167">
        <f t="shared" si="3"/>
        <v>54566.555583850299</v>
      </c>
    </row>
    <row r="168" spans="1:9" ht="15.75" thickBot="1" x14ac:dyDescent="0.3">
      <c r="A168" s="216" t="s">
        <v>2066</v>
      </c>
      <c r="B168" s="217" t="s">
        <v>1949</v>
      </c>
      <c r="C168" s="217" t="s">
        <v>1950</v>
      </c>
      <c r="D168" s="217" t="s">
        <v>1946</v>
      </c>
      <c r="E168" s="218"/>
      <c r="F168" s="219">
        <v>1231.693</v>
      </c>
      <c r="G168" s="61"/>
      <c r="I168" t="e">
        <f t="shared" si="3"/>
        <v>#N/A</v>
      </c>
    </row>
    <row r="169" spans="1:9" ht="15.75" thickBot="1" x14ac:dyDescent="0.3">
      <c r="A169" s="216" t="s">
        <v>2067</v>
      </c>
      <c r="B169" s="217" t="s">
        <v>1949</v>
      </c>
      <c r="C169" s="217" t="s">
        <v>1950</v>
      </c>
      <c r="D169" s="217" t="s">
        <v>1946</v>
      </c>
      <c r="E169" s="218"/>
      <c r="F169" s="220">
        <v>5798.509</v>
      </c>
      <c r="G169" s="61"/>
      <c r="I169" t="e">
        <f t="shared" si="3"/>
        <v>#N/A</v>
      </c>
    </row>
    <row r="170" spans="1:9" ht="15.75" thickBot="1" x14ac:dyDescent="0.3">
      <c r="A170" s="216" t="s">
        <v>2068</v>
      </c>
      <c r="B170" s="217" t="s">
        <v>1949</v>
      </c>
      <c r="C170" s="217" t="s">
        <v>1950</v>
      </c>
      <c r="D170" s="217" t="s">
        <v>1946</v>
      </c>
      <c r="E170" s="218"/>
      <c r="F170" s="220">
        <v>1886.2380000000001</v>
      </c>
      <c r="G170" s="61"/>
      <c r="I170" t="e">
        <f t="shared" si="3"/>
        <v>#N/A</v>
      </c>
    </row>
    <row r="171" spans="1:9" ht="15.75" thickBot="1" x14ac:dyDescent="0.3">
      <c r="A171" s="216" t="s">
        <v>1545</v>
      </c>
      <c r="B171" s="217" t="s">
        <v>1949</v>
      </c>
      <c r="C171" s="217" t="s">
        <v>1950</v>
      </c>
      <c r="D171" s="217" t="s">
        <v>1946</v>
      </c>
      <c r="E171" s="218"/>
      <c r="F171" s="220">
        <v>22606.732</v>
      </c>
      <c r="G171" s="61"/>
      <c r="I171" t="e">
        <f t="shared" si="3"/>
        <v>#N/A</v>
      </c>
    </row>
    <row r="172" spans="1:9" ht="15.75" thickBot="1" x14ac:dyDescent="0.3">
      <c r="A172" s="216" t="s">
        <v>2069</v>
      </c>
      <c r="B172" s="217" t="s">
        <v>1949</v>
      </c>
      <c r="C172" s="217" t="s">
        <v>1950</v>
      </c>
      <c r="D172" s="217" t="s">
        <v>1946</v>
      </c>
      <c r="E172" s="218"/>
      <c r="F172" s="220">
        <v>1824.7809999999999</v>
      </c>
      <c r="G172" s="61"/>
      <c r="I172" t="e">
        <f t="shared" si="3"/>
        <v>#N/A</v>
      </c>
    </row>
    <row r="173" spans="1:9" ht="15.75" thickBot="1" x14ac:dyDescent="0.3">
      <c r="A173" s="216" t="s">
        <v>2070</v>
      </c>
      <c r="B173" s="217" t="s">
        <v>1949</v>
      </c>
      <c r="C173" s="217" t="s">
        <v>1950</v>
      </c>
      <c r="D173" s="217" t="s">
        <v>1946</v>
      </c>
      <c r="E173" s="218"/>
      <c r="F173" s="219">
        <v>10252.097</v>
      </c>
      <c r="G173" s="61"/>
      <c r="I173" t="e">
        <f t="shared" si="3"/>
        <v>#N/A</v>
      </c>
    </row>
    <row r="174" spans="1:9" ht="15.75" thickBot="1" x14ac:dyDescent="0.3">
      <c r="A174" s="216" t="s">
        <v>2071</v>
      </c>
      <c r="B174" s="217" t="s">
        <v>1949</v>
      </c>
      <c r="C174" s="217" t="s">
        <v>1950</v>
      </c>
      <c r="D174" s="217" t="s">
        <v>1946</v>
      </c>
      <c r="E174" s="218"/>
      <c r="F174" s="220">
        <v>23308.258999999998</v>
      </c>
      <c r="G174" s="61"/>
      <c r="I174" t="e">
        <f t="shared" si="3"/>
        <v>#N/A</v>
      </c>
    </row>
    <row r="175" spans="1:9" ht="15.75" thickBot="1" x14ac:dyDescent="0.3">
      <c r="A175" s="216" t="s">
        <v>2072</v>
      </c>
      <c r="B175" s="217" t="s">
        <v>1949</v>
      </c>
      <c r="C175" s="217" t="s">
        <v>1950</v>
      </c>
      <c r="D175" s="217" t="s">
        <v>1946</v>
      </c>
      <c r="E175" s="218"/>
      <c r="F175" s="220">
        <v>809.53800000000001</v>
      </c>
      <c r="G175" s="61"/>
      <c r="I175" t="e">
        <f t="shared" si="3"/>
        <v>#N/A</v>
      </c>
    </row>
    <row r="176" spans="1:9" ht="15.75" thickBot="1" x14ac:dyDescent="0.3">
      <c r="A176" s="216" t="s">
        <v>2073</v>
      </c>
      <c r="B176" s="217" t="s">
        <v>1949</v>
      </c>
      <c r="C176" s="217" t="s">
        <v>1950</v>
      </c>
      <c r="D176" s="217" t="s">
        <v>1946</v>
      </c>
      <c r="E176" s="218"/>
      <c r="F176" s="220">
        <v>56694.425999999999</v>
      </c>
      <c r="G176" s="61"/>
      <c r="I176" t="e">
        <f t="shared" si="3"/>
        <v>#N/A</v>
      </c>
    </row>
    <row r="177" spans="1:9" ht="15.75" thickBot="1" x14ac:dyDescent="0.3">
      <c r="A177" s="216" t="s">
        <v>2074</v>
      </c>
      <c r="B177" s="217" t="s">
        <v>1949</v>
      </c>
      <c r="C177" s="217" t="s">
        <v>1950</v>
      </c>
      <c r="D177" s="217" t="s">
        <v>1946</v>
      </c>
      <c r="E177" s="218"/>
      <c r="F177" s="220">
        <v>22194.541000000001</v>
      </c>
      <c r="G177" s="61"/>
      <c r="I177" t="e">
        <f t="shared" si="3"/>
        <v>#N/A</v>
      </c>
    </row>
    <row r="178" spans="1:9" ht="15.75" thickBot="1" x14ac:dyDescent="0.3">
      <c r="A178" s="216" t="s">
        <v>2075</v>
      </c>
      <c r="B178" s="217" t="s">
        <v>1949</v>
      </c>
      <c r="C178" s="217" t="s">
        <v>1950</v>
      </c>
      <c r="D178" s="217" t="s">
        <v>1946</v>
      </c>
      <c r="E178" s="218"/>
      <c r="F178" s="219">
        <v>28072.530999999999</v>
      </c>
      <c r="G178" s="61"/>
      <c r="I178" t="e">
        <f t="shared" si="3"/>
        <v>#N/A</v>
      </c>
    </row>
    <row r="179" spans="1:9" ht="15.75" thickBot="1" x14ac:dyDescent="0.3">
      <c r="A179" s="216" t="s">
        <v>2076</v>
      </c>
      <c r="B179" s="217" t="s">
        <v>1949</v>
      </c>
      <c r="C179" s="217" t="s">
        <v>1950</v>
      </c>
      <c r="D179" s="217" t="s">
        <v>1946</v>
      </c>
      <c r="E179" s="218"/>
      <c r="F179" s="220">
        <v>3121.7660000000001</v>
      </c>
      <c r="G179" s="61"/>
      <c r="I179" t="e">
        <f t="shared" si="3"/>
        <v>#N/A</v>
      </c>
    </row>
    <row r="180" spans="1:9" ht="15.75" thickBot="1" x14ac:dyDescent="0.3">
      <c r="A180" s="216" t="s">
        <v>1586</v>
      </c>
      <c r="B180" s="217" t="s">
        <v>1949</v>
      </c>
      <c r="C180" s="217" t="s">
        <v>1950</v>
      </c>
      <c r="D180" s="217" t="s">
        <v>1946</v>
      </c>
      <c r="E180" s="218"/>
      <c r="F180" s="220">
        <v>10518.011</v>
      </c>
      <c r="G180" s="61"/>
      <c r="I180" t="e">
        <f t="shared" si="3"/>
        <v>#N/A</v>
      </c>
    </row>
    <row r="181" spans="1:9" ht="15.75" thickBot="1" x14ac:dyDescent="0.3">
      <c r="A181" s="216" t="s">
        <v>2077</v>
      </c>
      <c r="B181" s="217" t="s">
        <v>1949</v>
      </c>
      <c r="C181" s="217" t="s">
        <v>1950</v>
      </c>
      <c r="D181" s="217" t="s">
        <v>1946</v>
      </c>
      <c r="E181" s="218"/>
      <c r="F181" s="220">
        <v>29830.341</v>
      </c>
      <c r="G181" s="61"/>
      <c r="I181" t="e">
        <f t="shared" si="3"/>
        <v>#N/A</v>
      </c>
    </row>
    <row r="182" spans="1:9" ht="15.75" thickBot="1" x14ac:dyDescent="0.3">
      <c r="A182" s="216" t="s">
        <v>2078</v>
      </c>
      <c r="B182" s="217" t="s">
        <v>1949</v>
      </c>
      <c r="C182" s="217" t="s">
        <v>1950</v>
      </c>
      <c r="D182" s="217" t="s">
        <v>1946</v>
      </c>
      <c r="E182" s="218"/>
      <c r="F182" s="220">
        <v>5169.2960000000003</v>
      </c>
      <c r="G182" s="61"/>
      <c r="I182" t="e">
        <f t="shared" si="3"/>
        <v>#N/A</v>
      </c>
    </row>
    <row r="183" spans="1:9" ht="15.75" thickBot="1" x14ac:dyDescent="0.3">
      <c r="A183" s="216" t="s">
        <v>2079</v>
      </c>
      <c r="B183" s="217" t="s">
        <v>1949</v>
      </c>
      <c r="C183" s="217" t="s">
        <v>1950</v>
      </c>
      <c r="D183" s="217" t="s">
        <v>1946</v>
      </c>
      <c r="E183" s="218"/>
      <c r="F183" s="219">
        <v>16191.746999999999</v>
      </c>
      <c r="G183" s="61"/>
      <c r="I183" t="e">
        <f t="shared" si="3"/>
        <v>#N/A</v>
      </c>
    </row>
    <row r="184" spans="1:9" ht="15.75" thickBot="1" x14ac:dyDescent="0.3">
      <c r="A184" s="216" t="s">
        <v>2080</v>
      </c>
      <c r="B184" s="217" t="s">
        <v>1949</v>
      </c>
      <c r="C184" s="217" t="s">
        <v>1950</v>
      </c>
      <c r="D184" s="217" t="s">
        <v>1946</v>
      </c>
      <c r="E184" s="218"/>
      <c r="F184" s="220">
        <v>12506.611000000001</v>
      </c>
      <c r="G184" s="61"/>
      <c r="I184" t="e">
        <f t="shared" si="3"/>
        <v>#N/A</v>
      </c>
    </row>
    <row r="185" spans="1:9" ht="15.75" thickBot="1" x14ac:dyDescent="0.3">
      <c r="A185" s="216" t="s">
        <v>2081</v>
      </c>
      <c r="B185" s="217" t="s">
        <v>1949</v>
      </c>
      <c r="C185" s="217" t="s">
        <v>1950</v>
      </c>
      <c r="D185" s="217" t="s">
        <v>1946</v>
      </c>
      <c r="E185" s="218"/>
      <c r="F185" s="220">
        <v>11541.71</v>
      </c>
      <c r="G185" s="61"/>
      <c r="I185" t="e">
        <f t="shared" si="3"/>
        <v>#N/A</v>
      </c>
    </row>
    <row r="186" spans="1:9" ht="15.75" thickBot="1" x14ac:dyDescent="0.3">
      <c r="A186" s="216" t="s">
        <v>2082</v>
      </c>
      <c r="B186" s="217" t="s">
        <v>1949</v>
      </c>
      <c r="C186" s="217" t="s">
        <v>1950</v>
      </c>
      <c r="D186" s="217" t="s">
        <v>1946</v>
      </c>
      <c r="E186" s="218"/>
      <c r="F186" s="220">
        <v>2380.4459999999999</v>
      </c>
      <c r="G186" s="61"/>
      <c r="I186" t="e">
        <f t="shared" si="3"/>
        <v>#N/A</v>
      </c>
    </row>
    <row r="187" spans="1:9" ht="15.75" thickBot="1" x14ac:dyDescent="0.3">
      <c r="A187" s="216" t="s">
        <v>2083</v>
      </c>
      <c r="B187" s="217" t="s">
        <v>1949</v>
      </c>
      <c r="C187" s="217" t="s">
        <v>1950</v>
      </c>
      <c r="D187" s="217" t="s">
        <v>1946</v>
      </c>
      <c r="E187" s="218"/>
      <c r="F187" s="220">
        <v>8950.7900000000009</v>
      </c>
      <c r="G187" s="61"/>
      <c r="I187" t="e">
        <f t="shared" si="3"/>
        <v>#N/A</v>
      </c>
    </row>
    <row r="188" spans="1:9" ht="15.75" thickBot="1" x14ac:dyDescent="0.3">
      <c r="A188" s="216" t="s">
        <v>2084</v>
      </c>
      <c r="B188" s="217" t="s">
        <v>1949</v>
      </c>
      <c r="C188" s="217" t="s">
        <v>1950</v>
      </c>
      <c r="D188" s="217" t="s">
        <v>1946</v>
      </c>
      <c r="E188" s="218"/>
      <c r="F188" s="219">
        <v>5156.2920000000004</v>
      </c>
      <c r="G188" s="61"/>
      <c r="I188" t="e">
        <f t="shared" si="3"/>
        <v>#N/A</v>
      </c>
    </row>
    <row r="189" spans="1:9" ht="15.75" thickBot="1" x14ac:dyDescent="0.3">
      <c r="A189" s="216" t="s">
        <v>2085</v>
      </c>
      <c r="B189" s="217" t="s">
        <v>1949</v>
      </c>
      <c r="C189" s="217" t="s">
        <v>1950</v>
      </c>
      <c r="D189" s="217" t="s">
        <v>1946</v>
      </c>
      <c r="E189" s="218"/>
      <c r="F189" s="220">
        <v>38203.629999999997</v>
      </c>
      <c r="G189" s="61"/>
      <c r="I189" t="e">
        <f t="shared" si="3"/>
        <v>#N/A</v>
      </c>
    </row>
    <row r="190" spans="1:9" ht="15.75" thickBot="1" x14ac:dyDescent="0.3">
      <c r="A190" s="216" t="s">
        <v>2086</v>
      </c>
      <c r="B190" s="217" t="s">
        <v>1949</v>
      </c>
      <c r="C190" s="217" t="s">
        <v>1950</v>
      </c>
      <c r="D190" s="217" t="s">
        <v>1946</v>
      </c>
      <c r="E190" s="218"/>
      <c r="F190" s="220">
        <v>41949.527000000002</v>
      </c>
      <c r="G190" s="61"/>
      <c r="I190" t="e">
        <f t="shared" si="3"/>
        <v>#N/A</v>
      </c>
    </row>
    <row r="191" spans="1:9" ht="15.75" thickBot="1" x14ac:dyDescent="0.3">
      <c r="A191" s="216" t="s">
        <v>2087</v>
      </c>
      <c r="B191" s="217" t="s">
        <v>1949</v>
      </c>
      <c r="C191" s="217" t="s">
        <v>1950</v>
      </c>
      <c r="D191" s="217" t="s">
        <v>1946</v>
      </c>
      <c r="E191" s="218"/>
      <c r="F191" s="220">
        <v>5125.509</v>
      </c>
      <c r="G191" s="61"/>
      <c r="I191" t="e">
        <f t="shared" si="3"/>
        <v>#N/A</v>
      </c>
    </row>
    <row r="192" spans="1:9" ht="15.75" thickBot="1" x14ac:dyDescent="0.3">
      <c r="A192" s="216" t="s">
        <v>2088</v>
      </c>
      <c r="B192" s="217" t="s">
        <v>1949</v>
      </c>
      <c r="C192" s="217" t="s">
        <v>1950</v>
      </c>
      <c r="D192" s="217" t="s">
        <v>1946</v>
      </c>
      <c r="E192" s="218"/>
      <c r="F192" s="220">
        <v>35604.277000000002</v>
      </c>
      <c r="G192" s="61"/>
      <c r="I192" t="e">
        <f t="shared" si="3"/>
        <v>#N/A</v>
      </c>
    </row>
    <row r="193" spans="1:9" ht="15.75" thickBot="1" x14ac:dyDescent="0.3">
      <c r="A193" s="216" t="s">
        <v>2089</v>
      </c>
      <c r="B193" s="217" t="s">
        <v>1949</v>
      </c>
      <c r="C193" s="217" t="s">
        <v>1950</v>
      </c>
      <c r="D193" s="217" t="s">
        <v>1946</v>
      </c>
      <c r="E193" s="218"/>
      <c r="F193" s="219">
        <v>1923.5530000000001</v>
      </c>
      <c r="G193" s="61"/>
      <c r="I193" t="e">
        <f t="shared" si="3"/>
        <v>#N/A</v>
      </c>
    </row>
    <row r="194" spans="1:9" ht="15.75" thickBot="1" x14ac:dyDescent="0.3">
      <c r="A194" s="216" t="s">
        <v>2090</v>
      </c>
      <c r="B194" s="217" t="s">
        <v>1949</v>
      </c>
      <c r="C194" s="217" t="s">
        <v>1950</v>
      </c>
      <c r="D194" s="217" t="s">
        <v>1946</v>
      </c>
      <c r="E194" s="218"/>
      <c r="F194" s="220">
        <v>1416.8630000000001</v>
      </c>
      <c r="G194" s="61"/>
      <c r="I194" t="e">
        <f t="shared" si="3"/>
        <v>#N/A</v>
      </c>
    </row>
    <row r="195" spans="1:9" ht="15.75" thickBot="1" x14ac:dyDescent="0.3">
      <c r="A195" s="216" t="s">
        <v>2091</v>
      </c>
      <c r="B195" s="217" t="s">
        <v>1949</v>
      </c>
      <c r="C195" s="217" t="s">
        <v>1950</v>
      </c>
      <c r="D195" s="217" t="s">
        <v>1946</v>
      </c>
      <c r="E195" s="218"/>
      <c r="F195" s="220">
        <v>9220.7420000000002</v>
      </c>
      <c r="G195" s="61"/>
      <c r="I195">
        <f t="shared" si="3"/>
        <v>25022.562603921571</v>
      </c>
    </row>
    <row r="196" spans="1:9" ht="15.75" thickBot="1" x14ac:dyDescent="0.3">
      <c r="A196" s="216" t="s">
        <v>2092</v>
      </c>
      <c r="B196" s="217" t="s">
        <v>1949</v>
      </c>
      <c r="C196" s="217" t="s">
        <v>1950</v>
      </c>
      <c r="D196" s="217" t="s">
        <v>1946</v>
      </c>
      <c r="E196" s="218"/>
      <c r="F196" s="220">
        <v>2869.163</v>
      </c>
      <c r="G196" s="61"/>
      <c r="I196" t="e">
        <f t="shared" si="3"/>
        <v>#N/A</v>
      </c>
    </row>
    <row r="197" spans="1:9" ht="15.75" thickBot="1" x14ac:dyDescent="0.3">
      <c r="A197" s="216" t="s">
        <v>2093</v>
      </c>
      <c r="B197" s="217" t="s">
        <v>1949</v>
      </c>
      <c r="C197" s="217" t="s">
        <v>1950</v>
      </c>
      <c r="D197" s="217" t="s">
        <v>1946</v>
      </c>
      <c r="E197" s="218"/>
      <c r="F197" s="220">
        <v>863.08500000000004</v>
      </c>
      <c r="G197" s="61"/>
      <c r="I197" t="e">
        <f t="shared" si="3"/>
        <v>#N/A</v>
      </c>
    </row>
    <row r="198" spans="1:9" ht="15.75" thickBot="1" x14ac:dyDescent="0.3">
      <c r="A198" s="216" t="s">
        <v>2094</v>
      </c>
      <c r="B198" s="217" t="s">
        <v>1949</v>
      </c>
      <c r="C198" s="217" t="s">
        <v>1950</v>
      </c>
      <c r="D198" s="217" t="s">
        <v>1946</v>
      </c>
      <c r="E198" s="218"/>
      <c r="F198" s="219">
        <v>7296.7070000000003</v>
      </c>
      <c r="G198" s="61"/>
      <c r="I198" t="e">
        <f t="shared" si="3"/>
        <v>#N/A</v>
      </c>
    </row>
    <row r="199" spans="1:9" ht="15.75" thickBot="1" x14ac:dyDescent="0.3">
      <c r="A199" s="216" t="s">
        <v>2095</v>
      </c>
      <c r="B199" s="217" t="s">
        <v>1949</v>
      </c>
      <c r="C199" s="217" t="s">
        <v>1950</v>
      </c>
      <c r="D199" s="217" t="s">
        <v>1946</v>
      </c>
      <c r="E199" s="218"/>
      <c r="F199" s="220">
        <v>19743.334999999999</v>
      </c>
      <c r="G199" s="61"/>
      <c r="I199" t="e">
        <f t="shared" si="3"/>
        <v>#N/A</v>
      </c>
    </row>
    <row r="200" spans="1:9" ht="15.75" thickBot="1" x14ac:dyDescent="0.3">
      <c r="A200" s="216" t="s">
        <v>2096</v>
      </c>
      <c r="B200" s="217" t="s">
        <v>1949</v>
      </c>
      <c r="C200" s="217" t="s">
        <v>1950</v>
      </c>
      <c r="D200" s="217" t="s">
        <v>1946</v>
      </c>
      <c r="E200" s="218"/>
      <c r="F200" s="220">
        <v>9454.1380000000008</v>
      </c>
      <c r="G200" s="61"/>
      <c r="I200" t="e">
        <f t="shared" si="3"/>
        <v>#N/A</v>
      </c>
    </row>
    <row r="201" spans="1:9" ht="15.75" thickBot="1" x14ac:dyDescent="0.3">
      <c r="A201" s="216" t="s">
        <v>1935</v>
      </c>
      <c r="B201" s="217" t="s">
        <v>1949</v>
      </c>
      <c r="C201" s="217" t="s">
        <v>1950</v>
      </c>
      <c r="D201" s="217" t="s">
        <v>1946</v>
      </c>
      <c r="E201" s="218"/>
      <c r="F201" s="220">
        <v>13577.105</v>
      </c>
      <c r="G201" s="61"/>
      <c r="I201">
        <f t="shared" si="3"/>
        <v>34339.562154870939</v>
      </c>
    </row>
    <row r="202" spans="1:9" ht="15.75" thickBot="1" x14ac:dyDescent="0.3">
      <c r="A202" s="216" t="s">
        <v>2097</v>
      </c>
      <c r="B202" s="217" t="s">
        <v>1949</v>
      </c>
      <c r="C202" s="217" t="s">
        <v>1950</v>
      </c>
      <c r="D202" s="217" t="s">
        <v>1946</v>
      </c>
      <c r="E202" s="218"/>
      <c r="F202" s="220">
        <v>6804.9759999999997</v>
      </c>
      <c r="G202" s="61"/>
      <c r="I202" t="e">
        <f t="shared" si="3"/>
        <v>#N/A</v>
      </c>
    </row>
    <row r="203" spans="1:9" ht="15.75" thickBot="1" x14ac:dyDescent="0.3">
      <c r="A203" s="216" t="s">
        <v>2098</v>
      </c>
      <c r="B203" s="217" t="s">
        <v>1949</v>
      </c>
      <c r="C203" s="217" t="s">
        <v>1950</v>
      </c>
      <c r="D203" s="217" t="s">
        <v>1946</v>
      </c>
      <c r="E203" s="218"/>
      <c r="F203" s="219"/>
      <c r="G203" s="61"/>
      <c r="I203" t="e">
        <f t="shared" si="3"/>
        <v>#N/A</v>
      </c>
    </row>
    <row r="204" spans="1:9" ht="15.75" thickBot="1" x14ac:dyDescent="0.3">
      <c r="A204" s="216" t="s">
        <v>2099</v>
      </c>
      <c r="B204" s="217" t="s">
        <v>1949</v>
      </c>
      <c r="C204" s="217" t="s">
        <v>1950</v>
      </c>
      <c r="D204" s="217" t="s">
        <v>1946</v>
      </c>
      <c r="E204" s="218"/>
      <c r="F204" s="220">
        <v>1244.3320000000001</v>
      </c>
      <c r="G204" s="61"/>
      <c r="I204" t="e">
        <f t="shared" si="3"/>
        <v>#N/A</v>
      </c>
    </row>
    <row r="205" spans="1:9" ht="15.75" thickBot="1" x14ac:dyDescent="0.3">
      <c r="A205" s="216" t="s">
        <v>2100</v>
      </c>
      <c r="B205" s="217" t="s">
        <v>1949</v>
      </c>
      <c r="C205" s="217" t="s">
        <v>1950</v>
      </c>
      <c r="D205" s="217" t="s">
        <v>1946</v>
      </c>
      <c r="E205" s="218"/>
      <c r="F205" s="220">
        <v>6697.6949999999997</v>
      </c>
      <c r="G205" s="61"/>
      <c r="I205" t="e">
        <f t="shared" si="3"/>
        <v>#N/A</v>
      </c>
    </row>
    <row r="206" spans="1:9" ht="15.75" thickBot="1" x14ac:dyDescent="0.3">
      <c r="A206" s="216" t="s">
        <v>47</v>
      </c>
      <c r="B206" s="217" t="s">
        <v>1949</v>
      </c>
      <c r="C206" s="217" t="s">
        <v>1950</v>
      </c>
      <c r="D206" s="217" t="s">
        <v>1946</v>
      </c>
      <c r="E206" s="218"/>
      <c r="F206" s="220">
        <v>47438.659</v>
      </c>
      <c r="G206" s="61"/>
      <c r="I206">
        <f t="shared" si="3"/>
        <v>63283.49803256477</v>
      </c>
    </row>
    <row r="207" spans="1:9" ht="15.75" thickBot="1" x14ac:dyDescent="0.3">
      <c r="A207" s="216" t="s">
        <v>48</v>
      </c>
      <c r="B207" s="217" t="s">
        <v>1949</v>
      </c>
      <c r="C207" s="217" t="s">
        <v>1950</v>
      </c>
      <c r="D207" s="217" t="s">
        <v>1946</v>
      </c>
      <c r="E207" s="218"/>
      <c r="F207" s="220">
        <v>35059.139000000003</v>
      </c>
      <c r="G207" s="61"/>
      <c r="I207">
        <f t="shared" si="3"/>
        <v>47178.733039404957</v>
      </c>
    </row>
    <row r="208" spans="1:9" ht="15.75" thickBot="1" x14ac:dyDescent="0.3">
      <c r="A208" s="216" t="s">
        <v>1711</v>
      </c>
      <c r="B208" s="217" t="s">
        <v>1949</v>
      </c>
      <c r="C208" s="217" t="s">
        <v>1950</v>
      </c>
      <c r="D208" s="217" t="s">
        <v>1946</v>
      </c>
      <c r="E208" s="218"/>
      <c r="F208" s="219">
        <v>46860.241999999998</v>
      </c>
      <c r="G208" s="61"/>
      <c r="I208">
        <f t="shared" si="3"/>
        <v>62511.885768366868</v>
      </c>
    </row>
    <row r="209" spans="1:9" ht="15.75" thickBot="1" x14ac:dyDescent="0.3">
      <c r="A209" s="216" t="s">
        <v>2101</v>
      </c>
      <c r="B209" s="217" t="s">
        <v>1949</v>
      </c>
      <c r="C209" s="217" t="s">
        <v>1950</v>
      </c>
      <c r="D209" s="217" t="s">
        <v>1946</v>
      </c>
      <c r="E209" s="218"/>
      <c r="F209" s="220">
        <v>14338.704</v>
      </c>
      <c r="G209" s="61"/>
      <c r="I209" t="e">
        <f t="shared" si="3"/>
        <v>#N/A</v>
      </c>
    </row>
    <row r="210" spans="1:9" ht="15.75" thickBot="1" x14ac:dyDescent="0.3">
      <c r="A210" s="216" t="s">
        <v>2102</v>
      </c>
      <c r="B210" s="217" t="s">
        <v>1949</v>
      </c>
      <c r="C210" s="217" t="s">
        <v>1950</v>
      </c>
      <c r="D210" s="217" t="s">
        <v>1946</v>
      </c>
      <c r="E210" s="218"/>
      <c r="F210" s="220">
        <v>3048.2959999999998</v>
      </c>
      <c r="G210" s="61"/>
      <c r="I210" t="e">
        <f t="shared" si="3"/>
        <v>#N/A</v>
      </c>
    </row>
    <row r="211" spans="1:9" ht="15.75" thickBot="1" x14ac:dyDescent="0.3">
      <c r="A211" s="216" t="s">
        <v>2103</v>
      </c>
      <c r="B211" s="217" t="s">
        <v>1949</v>
      </c>
      <c r="C211" s="217" t="s">
        <v>1950</v>
      </c>
      <c r="D211" s="217" t="s">
        <v>1946</v>
      </c>
      <c r="E211" s="218"/>
      <c r="F211" s="220">
        <v>4765.232</v>
      </c>
      <c r="G211" s="61"/>
      <c r="I211" t="e">
        <f t="shared" si="3"/>
        <v>#N/A</v>
      </c>
    </row>
    <row r="212" spans="1:9" ht="15.75" thickBot="1" x14ac:dyDescent="0.3">
      <c r="A212" s="216" t="s">
        <v>2104</v>
      </c>
      <c r="B212" s="217" t="s">
        <v>1949</v>
      </c>
      <c r="C212" s="217" t="s">
        <v>1950</v>
      </c>
      <c r="D212" s="217" t="s">
        <v>1946</v>
      </c>
      <c r="E212" s="218"/>
      <c r="F212" s="220">
        <v>12048.319</v>
      </c>
      <c r="G212" s="61"/>
      <c r="I212" t="e">
        <f t="shared" si="3"/>
        <v>#N/A</v>
      </c>
    </row>
    <row r="213" spans="1:9" ht="15.75" thickBot="1" x14ac:dyDescent="0.3">
      <c r="A213" s="216" t="s">
        <v>1936</v>
      </c>
      <c r="B213" s="217" t="s">
        <v>1949</v>
      </c>
      <c r="C213" s="217" t="s">
        <v>1950</v>
      </c>
      <c r="D213" s="217" t="s">
        <v>1946</v>
      </c>
      <c r="E213" s="218"/>
      <c r="F213" s="219">
        <v>3142.973</v>
      </c>
      <c r="G213" s="61"/>
      <c r="I213">
        <f t="shared" si="3"/>
        <v>22748.091293706293</v>
      </c>
    </row>
    <row r="214" spans="1:9" ht="15.75" thickBot="1" x14ac:dyDescent="0.3">
      <c r="A214" s="216" t="s">
        <v>2105</v>
      </c>
      <c r="B214" s="217" t="s">
        <v>1949</v>
      </c>
      <c r="C214" s="217" t="s">
        <v>1950</v>
      </c>
      <c r="D214" s="217" t="s">
        <v>1946</v>
      </c>
      <c r="E214" s="218"/>
      <c r="F214" s="220">
        <v>2606.1419999999998</v>
      </c>
      <c r="G214" s="61"/>
      <c r="I214" t="e">
        <f t="shared" si="3"/>
        <v>#N/A</v>
      </c>
    </row>
    <row r="215" spans="1:9" ht="15.75" thickBot="1" x14ac:dyDescent="0.3">
      <c r="A215" s="216" t="s">
        <v>2106</v>
      </c>
      <c r="B215" s="217" t="s">
        <v>1949</v>
      </c>
      <c r="C215" s="217" t="s">
        <v>1950</v>
      </c>
      <c r="D215" s="217" t="s">
        <v>1946</v>
      </c>
      <c r="E215" s="218"/>
      <c r="F215" s="220">
        <v>1516.2470000000001</v>
      </c>
      <c r="G215" s="61"/>
      <c r="I215" t="e">
        <f t="shared" si="3"/>
        <v>#N/A</v>
      </c>
    </row>
    <row r="216" spans="1:9" ht="15.75" thickBot="1" x14ac:dyDescent="0.3">
      <c r="A216" s="216" t="s">
        <v>2107</v>
      </c>
      <c r="B216" s="217" t="s">
        <v>1949</v>
      </c>
      <c r="C216" s="217" t="s">
        <v>1950</v>
      </c>
      <c r="D216" s="217" t="s">
        <v>1946</v>
      </c>
      <c r="E216" s="218"/>
      <c r="F216" s="220">
        <v>435.57400000000001</v>
      </c>
      <c r="G216" s="62"/>
      <c r="I216" t="e">
        <f t="shared" si="3"/>
        <v>#N/A</v>
      </c>
    </row>
  </sheetData>
  <mergeCells count="2">
    <mergeCell ref="A2:M2"/>
    <mergeCell ref="A31:G31"/>
  </mergeCells>
  <pageMargins left="0.7" right="0.7" top="0.75" bottom="0.75" header="0.3" footer="0.3"/>
  <ignoredErrors>
    <ignoredError sqref="I33:I21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D30:N34"/>
  <sheetViews>
    <sheetView showGridLines="0" zoomScale="70" zoomScaleNormal="70" workbookViewId="0">
      <selection activeCell="F46" sqref="F46"/>
    </sheetView>
  </sheetViews>
  <sheetFormatPr defaultRowHeight="15" x14ac:dyDescent="0.25"/>
  <cols>
    <col min="4" max="4" width="13.5703125" bestFit="1" customWidth="1"/>
  </cols>
  <sheetData>
    <row r="30" spans="4:14" x14ac:dyDescent="0.25">
      <c r="D30" s="90"/>
      <c r="E30" s="90"/>
    </row>
    <row r="31" spans="4:14" x14ac:dyDescent="0.25">
      <c r="D31" s="90"/>
      <c r="E31" s="90"/>
    </row>
    <row r="32" spans="4:14" x14ac:dyDescent="0.25">
      <c r="D32" s="90"/>
      <c r="E32" s="90"/>
      <c r="H32" s="90"/>
      <c r="K32" s="90"/>
      <c r="M32" s="158"/>
      <c r="N32" s="158"/>
    </row>
    <row r="33" spans="4:14" x14ac:dyDescent="0.25">
      <c r="D33" s="90"/>
      <c r="E33" s="90"/>
      <c r="J33" s="90"/>
      <c r="M33" s="158"/>
      <c r="N33" s="158"/>
    </row>
    <row r="34" spans="4:14" x14ac:dyDescent="0.25">
      <c r="D34" s="90"/>
      <c r="E34" s="90"/>
      <c r="F34" s="90"/>
      <c r="G34" s="90"/>
      <c r="H34" s="90"/>
      <c r="J34" s="90"/>
      <c r="K34" s="90"/>
      <c r="L34" s="90"/>
      <c r="M34" s="158"/>
      <c r="N34" s="158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11"/>
  <sheetViews>
    <sheetView showGridLines="0" workbookViewId="0">
      <selection activeCell="C18" sqref="C18"/>
    </sheetView>
  </sheetViews>
  <sheetFormatPr defaultRowHeight="15" x14ac:dyDescent="0.25"/>
  <cols>
    <col min="1" max="1" width="21" bestFit="1" customWidth="1"/>
    <col min="2" max="2" width="34.42578125" bestFit="1" customWidth="1"/>
    <col min="3" max="3" width="63.140625" bestFit="1" customWidth="1"/>
  </cols>
  <sheetData>
    <row r="1" spans="1:3" x14ac:dyDescent="0.25">
      <c r="A1" s="1" t="s">
        <v>2756</v>
      </c>
      <c r="B1" s="1" t="s">
        <v>2757</v>
      </c>
      <c r="C1" s="1" t="s">
        <v>2777</v>
      </c>
    </row>
    <row r="2" spans="1:3" x14ac:dyDescent="0.25">
      <c r="A2" s="1" t="s">
        <v>2755</v>
      </c>
      <c r="B2" t="s">
        <v>2762</v>
      </c>
      <c r="C2" s="50" t="s">
        <v>2761</v>
      </c>
    </row>
    <row r="3" spans="1:3" s="90" customFormat="1" x14ac:dyDescent="0.25">
      <c r="B3" s="90" t="s">
        <v>2763</v>
      </c>
      <c r="C3" s="50" t="s">
        <v>2764</v>
      </c>
    </row>
    <row r="4" spans="1:3" s="90" customFormat="1" x14ac:dyDescent="0.25">
      <c r="B4" s="90" t="s">
        <v>2769</v>
      </c>
      <c r="C4" s="50" t="s">
        <v>2768</v>
      </c>
    </row>
    <row r="5" spans="1:3" s="90" customFormat="1" x14ac:dyDescent="0.25">
      <c r="B5" s="90" t="s">
        <v>2766</v>
      </c>
      <c r="C5" s="50" t="s">
        <v>2767</v>
      </c>
    </row>
    <row r="6" spans="1:3" s="2" customFormat="1" x14ac:dyDescent="0.25">
      <c r="A6" s="183" t="s">
        <v>34</v>
      </c>
      <c r="B6" s="2" t="s">
        <v>2765</v>
      </c>
      <c r="C6" s="184" t="s">
        <v>2712</v>
      </c>
    </row>
    <row r="7" spans="1:3" ht="15.75" customHeight="1" x14ac:dyDescent="0.25">
      <c r="A7" s="1" t="s">
        <v>2758</v>
      </c>
      <c r="B7" s="190" t="s">
        <v>2770</v>
      </c>
      <c r="C7" s="199" t="s">
        <v>2781</v>
      </c>
    </row>
    <row r="8" spans="1:3" s="90" customFormat="1" ht="15.75" customHeight="1" x14ac:dyDescent="0.25">
      <c r="A8" s="1"/>
      <c r="B8" s="190" t="s">
        <v>2771</v>
      </c>
      <c r="C8" s="50" t="s">
        <v>2151</v>
      </c>
    </row>
    <row r="9" spans="1:3" x14ac:dyDescent="0.25">
      <c r="A9" s="1" t="s">
        <v>2759</v>
      </c>
      <c r="B9" s="190" t="s">
        <v>2772</v>
      </c>
      <c r="C9" s="76" t="s">
        <v>51</v>
      </c>
    </row>
    <row r="10" spans="1:3" x14ac:dyDescent="0.25">
      <c r="A10" s="1" t="s">
        <v>2760</v>
      </c>
      <c r="B10" s="190" t="s">
        <v>2775</v>
      </c>
      <c r="C10" t="s">
        <v>2776</v>
      </c>
    </row>
    <row r="11" spans="1:3" x14ac:dyDescent="0.25">
      <c r="B11" s="190" t="s">
        <v>2778</v>
      </c>
      <c r="C11" s="50" t="s">
        <v>1942</v>
      </c>
    </row>
  </sheetData>
  <hyperlinks>
    <hyperlink ref="C2" r:id="rId1"/>
    <hyperlink ref="C3" r:id="rId2"/>
    <hyperlink ref="C6" r:id="rId3"/>
    <hyperlink ref="C5" r:id="rId4"/>
    <hyperlink ref="C4" r:id="rId5"/>
    <hyperlink ref="C8" r:id="rId6"/>
    <hyperlink ref="C9" r:id="rId7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Model</vt:lpstr>
      <vt:lpstr>Utilization</vt:lpstr>
      <vt:lpstr>Demand</vt:lpstr>
      <vt:lpstr>Population Data</vt:lpstr>
      <vt:lpstr>Income Growth</vt:lpstr>
      <vt:lpstr>Market Outlook</vt:lpstr>
      <vt:lpstr>Sources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Morales</dc:creator>
  <cp:lastModifiedBy>Jon Morales</cp:lastModifiedBy>
  <dcterms:created xsi:type="dcterms:W3CDTF">2011-11-01T20:54:20Z</dcterms:created>
  <dcterms:modified xsi:type="dcterms:W3CDTF">2011-12-12T20:50:54Z</dcterms:modified>
</cp:coreProperties>
</file>